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508" tabRatio="820" activeTab="4"/>
  </bookViews>
  <sheets>
    <sheet name="прил3" sheetId="1" r:id="rId1"/>
    <sheet name="прил4" sheetId="2" r:id="rId2"/>
    <sheet name="прил5" sheetId="3" r:id="rId3"/>
    <sheet name="прил6 " sheetId="4" r:id="rId4"/>
    <sheet name="прил7" sheetId="5" r:id="rId5"/>
    <sheet name="прил8" sheetId="6" r:id="rId6"/>
  </sheets>
  <externalReferences>
    <externalReference r:id="rId9"/>
    <externalReference r:id="rId10"/>
  </externalReferences>
  <definedNames>
    <definedName name="_xlnm._FilterDatabase" localSheetId="0" hidden="1">'прил3'!$A$14:$G$35</definedName>
    <definedName name="_xlnm._FilterDatabase" localSheetId="1" hidden="1">'прил4'!$A$13:$K$121</definedName>
    <definedName name="_xlnm.Print_Titles" localSheetId="0">'прил3'!$13:$14</definedName>
    <definedName name="_xlnm.Print_Titles" localSheetId="1">'прил4'!$11:$11</definedName>
    <definedName name="_xlnm.Print_Titles" localSheetId="2">'прил5'!$11:$11</definedName>
    <definedName name="_xlnm.Print_Area" localSheetId="0">'прил3'!$A$1:$E$35</definedName>
    <definedName name="_xlnm.Print_Area" localSheetId="1">'прил4'!$A$1:$K$121</definedName>
    <definedName name="_xlnm.Print_Area" localSheetId="2">'прил5'!$A$1:$L$203</definedName>
    <definedName name="_xlnm.Print_Area" localSheetId="4">'прил7'!$A$1:$E$10</definedName>
  </definedNames>
  <calcPr fullCalcOnLoad="1"/>
</workbook>
</file>

<file path=xl/sharedStrings.xml><?xml version="1.0" encoding="utf-8"?>
<sst xmlns="http://schemas.openxmlformats.org/spreadsheetml/2006/main" count="2506" uniqueCount="326">
  <si>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</si>
  <si>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</si>
  <si>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</si>
  <si>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</si>
  <si>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</si>
  <si>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</si>
  <si>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</si>
  <si>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</si>
  <si>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</si>
  <si>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</si>
  <si>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</si>
  <si>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</si>
  <si>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</si>
  <si>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</si>
  <si>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</si>
  <si>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</si>
  <si>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</si>
  <si>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</si>
  <si>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</si>
  <si>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</si>
  <si>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</si>
  <si>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</si>
  <si>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</si>
  <si>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</si>
  <si>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</si>
  <si>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</si>
  <si>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</si>
  <si>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</si>
  <si>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</si>
  <si>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</si>
  <si>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</si>
  <si>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</si>
  <si>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</si>
  <si>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</si>
  <si>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</si>
  <si>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</si>
  <si>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</si>
  <si>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</si>
  <si>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</si>
  <si>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</si>
  <si>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</si>
  <si>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</si>
  <si>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</si>
  <si>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</si>
  <si>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</si>
  <si>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</si>
  <si>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</si>
  <si>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</si>
  <si>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</si>
  <si>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</si>
  <si>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</si>
  <si>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</si>
  <si>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</si>
  <si>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</si>
  <si>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</si>
  <si>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</si>
  <si>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ПРОЧИЕ БЕЗВОЗМЕЗДНЫЕ ПОСТУПЛЕНИЯ</t>
  </si>
  <si>
    <t>2 07 00000 00 0000 000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</si>
  <si>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</si>
  <si>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</si>
  <si>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</si>
  <si>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</si>
  <si>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</si>
  <si>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</si>
  <si>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</si>
  <si>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</si>
  <si>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</si>
  <si>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</si>
  <si>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</si>
  <si>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</si>
  <si>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</si>
  <si>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</si>
  <si>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</si>
  <si>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</si>
  <si>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</si>
  <si>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</si>
  <si>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</si>
  <si>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</si>
  <si>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</si>
  <si>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</si>
  <si>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</si>
  <si>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</si>
  <si>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</si>
  <si>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</si>
  <si>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</si>
  <si>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</si>
  <si>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</si>
  <si>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</si>
  <si>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</si>
  <si>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</si>
  <si>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</si>
  <si>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</si>
  <si>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</si>
  <si>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</si>
  <si>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</si>
  <si>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</si>
  <si>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</si>
  <si>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</si>
  <si>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</si>
  <si>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</si>
  <si>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</si>
  <si>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</si>
  <si>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</si>
  <si>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</si>
  <si>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</si>
  <si>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</si>
  <si>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</si>
  <si>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</si>
  <si>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</si>
  <si>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</si>
  <si>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</si>
  <si>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</si>
  <si>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</si>
  <si>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</si>
  <si>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</si>
  <si>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</si>
  <si>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</si>
  <si>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</si>
  <si>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</si>
  <si>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</si>
  <si>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</si>
  <si>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</si>
  <si>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</si>
  <si>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</si>
  <si>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</si>
  <si>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</si>
  <si>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</si>
  <si>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</si>
  <si>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</si>
  <si>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</si>
  <si>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</si>
  <si>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</si>
  <si>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</si>
  <si>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</si>
  <si>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</si>
  <si>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</si>
  <si>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</si>
  <si>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Приложение № 4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</si>
  <si>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</si>
  <si>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</si>
  <si>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</si>
  <si>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</si>
  <si>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</si>
  <si>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</si>
  <si>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</si>
  <si>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</si>
  <si>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</si>
  <si>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</si>
  <si>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</si>
  <si>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</si>
  <si>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</si>
  <si>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</si>
  <si>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</si>
  <si>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</si>
  <si>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</si>
  <si>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</si>
  <si>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</si>
  <si>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</si>
  <si>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</si>
  <si>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</si>
  <si>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</si>
  <si>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</si>
  <si>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</si>
  <si>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</si>
  <si>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</si>
  <si>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</si>
  <si>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</si>
  <si>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</si>
  <si>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</si>
  <si>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</si>
  <si>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</si>
  <si>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</si>
  <si>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</si>
  <si>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</si>
  <si>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</si>
  <si>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</si>
  <si>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</si>
  <si>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</si>
  <si>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</si>
  <si>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</si>
  <si>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</si>
  <si>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</si>
  <si>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</si>
  <si>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</si>
  <si>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</si>
  <si>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</si>
  <si>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</si>
  <si>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</si>
  <si>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</si>
  <si>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</si>
  <si>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</si>
  <si>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</si>
  <si>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</si>
  <si>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</si>
  <si>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</si>
  <si>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</si>
  <si>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</si>
  <si>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</si>
  <si>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</si>
  <si>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</si>
  <si>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</si>
  <si>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</si>
  <si>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</si>
  <si>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</si>
  <si>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</si>
  <si>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</si>
  <si>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</si>
  <si>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</si>
  <si>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</si>
  <si>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</si>
  <si>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</si>
  <si>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</si>
  <si>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</si>
  <si>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</si>
  <si>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</si>
  <si>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</si>
  <si>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</si>
  <si>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</si>
  <si>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</si>
  <si>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</si>
  <si>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</si>
  <si>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</si>
  <si>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</si>
  <si>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</si>
  <si>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</si>
  <si>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</si>
  <si>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</si>
  <si>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</si>
  <si>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</si>
  <si>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</si>
  <si>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</si>
  <si>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2 02 35118 10 0000 150</t>
  </si>
  <si>
    <t>2 02 30024 10 0000 150</t>
  </si>
  <si>
    <t>2 02 40014 10 0000 150</t>
  </si>
  <si>
    <t>2 02 10000 00 0000 150</t>
  </si>
  <si>
    <t>2 02 15001 00 0000 150</t>
  </si>
  <si>
    <t>2 02 20000 00 0000 150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</si>
  <si>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</si>
  <si>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</si>
  <si>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</si>
  <si>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</si>
  <si>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</si>
  <si>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</si>
  <si>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</si>
  <si>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</si>
  <si>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</si>
  <si>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</si>
  <si>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</si>
  <si>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</si>
  <si>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</si>
  <si>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</si>
  <si>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</si>
  <si>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</si>
  <si>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</si>
  <si>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</si>
  <si>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Сельское хозяйство и рыболовство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</si>
  <si>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</si>
  <si>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</si>
  <si>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</si>
  <si>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</si>
  <si>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</si>
  <si>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</si>
  <si>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</si>
  <si>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</si>
  <si>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</si>
  <si>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</si>
  <si>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</si>
  <si>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Дошкольное образование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</si>
  <si>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</si>
  <si>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</si>
  <si>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</si>
  <si>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</si>
  <si>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</si>
  <si>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</si>
  <si>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</si>
  <si>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</si>
  <si>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</si>
  <si>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</si>
  <si>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</si>
  <si>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</si>
  <si>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</si>
  <si>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</si>
  <si>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</si>
  <si>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</si>
  <si>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</si>
  <si>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</si>
  <si>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</si>
  <si>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</si>
  <si>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</si>
  <si>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</si>
  <si>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</si>
  <si>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</si>
  <si>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</si>
  <si>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</si>
  <si>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</si>
  <si>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</si>
  <si>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</si>
  <si>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</si>
  <si>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Обеспечение деятельности администрации Ново-Мамангинского сельского поселения</t>
  </si>
  <si>
    <t>Администрация Ново-Мамангинского сельского поселения</t>
  </si>
  <si>
    <t>Непрограммные расходы в рамках обеспечения деятельности главных распорядителей бюджетных средств Ново-Мамангинского сельского поселения</t>
  </si>
  <si>
    <t>42570</t>
  </si>
  <si>
    <t xml:space="preserve">ПРОГРАММА 
МУНИЦИПАЛЬНЫХ ВНУТРЕННИХ ЗАИМСТВОВАНИЙ НОВОМАМАНГИНСКОГО СЕЛЬСКОГО ПОСЕЛЕНИЯ КОВЫЛКИНСКОГО МУНИЦИПАЛЬНОГО РАЙОНА РЕСПУБЛИКИ МОРДОВИЯ НА 2022 ГОД И 
НА ПЛАНОВЫЙ ПЕРИОД 2023 И 2024 ГОДОВ </t>
  </si>
  <si>
    <t>ОБЪЕМ БЕЗВОЗМЕЗДНЫХ ПОСТУПЛЕНИЙ В БЮДЖЕТ НОВОМАМАНГИНСКОГО СЕЛЬСКОГО ПОСЕЛЕНИЯ КОВЫЛКИНСКОГО МУНИЦИПАЛЬНОГО РАЙОНА РЕСПУБЛИКИ МОРДОВИЯ НА 2022 ГОД И ПЛАНОВЫЙ ПЕРИОД 2023 И 2024 ГОДОВ</t>
  </si>
  <si>
    <t>2024 год</t>
  </si>
  <si>
    <t>РАСПРЕДЕЛЕНИЕ 
БЮДЖЕТНЫХ  АССИГНОВАНИЙ БЮДЖЕТА НОВОМАМАНГИНСКОГО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</si>
  <si>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ВЕДОМСТВЕННАЯ СТРУКТУРА 
РАСХОДОВ БЮДЖЕТА НОВОМАМАНГИНСКОГО СЕЛЬСКОГО ПОСЕЛЕНИЯ КОВЫЛКИНСКОГО МУНЦИПАЛЬНОГО РАЙОНА НА 2022 ГОД И ПЛАНОВЫЙ ПЕРИОД 2023 И 2024 ГОДОВ</t>
  </si>
  <si>
    <t>РАСПРЕДЕЛЕНИЕ 
БЮДЖЕТНЫХ АССИГНОВАНИЙ БЮДЖЕТА НОВОМАМАНГИНСКОГО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</si>
  <si>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ИСТОЧНИКИ 
ВНУТРЕННЕГО ФИНАНСИРОВАНИЯ ДЕФИЦИТА БЮДЖЕТА НОВОМАМАНГИНСКОГО СЕЛЬСКОГО ПОСЕЛЕНИЯ КОВЫЛКИНСКОГО МУНЦИПАЛЬНОГО РАЙОНА НА 2022 ГОД И ПЛАНОВЫЙ ПЕРИОД 2023 И 2024 ГОДОВ</t>
  </si>
  <si>
    <t>44107</t>
  </si>
  <si>
    <t>Приложение № 1</t>
  </si>
  <si>
    <t>Приложение №3</t>
  </si>
  <si>
    <t>Приложение №5</t>
  </si>
  <si>
    <t>Приложение 6</t>
  </si>
  <si>
    <t>к решению  Совета депутатов
Ново-Мамангинского сельского поселения Ковылкинского муниципального района Республики Мордовия «О бюджете Ново-Мамангинского сельского поселения Ковылкинского муниципального района Республики Мордовия на 2022 год и на плановый период 2023 и 2024 годов»    
от 30.12.2021 №1
(в редакции решения Совета депутатов Ново-Мамангинского сельского поселения Ковылкинского муниципального района от 24.10.2022 г. №1)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</si>
  <si>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</si>
  <si>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</si>
  <si>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</si>
  <si>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</si>
  <si>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</si>
  <si>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муниципальных районов на поддержку мер по обеспечению  сбалансированности бюджетов </t>
  </si>
  <si>
    <t xml:space="preserve"> Субвенции бюджетам бюджетной системы Российской Федерации</t>
  </si>
  <si>
    <t>Субвенции на осуществление государственных полномочий Республики Мордовия по определению перечня должностных лиц, уполномоченных составлять протоколы об админситративных правонарушениях, предусмотренных Законом Республики Мордовия от 15 июня 2015 года № 38-З «Об административной ответственности на территории Республики Мордовия»</t>
  </si>
  <si>
    <t>2 02 4999900 0000 150</t>
  </si>
  <si>
    <t>2 02 4999910 0000 150</t>
  </si>
  <si>
    <t>30,0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</si>
</sst>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name val="Helv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0" borderId="0" applyNumberFormat="0" applyFill="0" applyBorder="0" applyAlignment="0" applyProtection="0"/>
    <xf numFmtId="49" fontId="35" fillId="0" borderId="1">
      <alignment horizontal="center" shrinkToFit="1"/>
      <protection/>
    </xf>
    <xf numFmtId="0" fontId="35" fillId="0" borderId="2">
      <alignment horizontal="left" wrapText="1" indent="2"/>
      <protection/>
    </xf>
    <xf numFmtId="0" fontId="49" fillId="0" borderId="3">
      <alignment horizontal="left" wrapText="1" indent="2"/>
      <protection/>
    </xf>
    <xf numFmtId="49" fontId="49" fillId="0" borderId="4">
      <alignment horizontal="center"/>
      <protection/>
    </xf>
    <xf numFmtId="49" fontId="35" fillId="0" borderId="4">
      <alignment horizont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5" applyNumberFormat="0" applyAlignment="0" applyProtection="0"/>
    <xf numFmtId="0" fontId="18" fillId="20" borderId="6" applyNumberFormat="0" applyAlignment="0" applyProtection="0"/>
    <xf numFmtId="0" fontId="19" fillId="20" borderId="5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1" borderId="11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9" fillId="0" borderId="13" applyNumberFormat="0" applyFill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2" fillId="0" borderId="0" xfId="0" applyNumberFormat="1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2" fillId="0" borderId="0" xfId="0" applyNumberFormat="1" applyFont="1" applyAlignment="1" applyProtection="1">
      <alignment/>
      <protection locked="0"/>
    </xf>
    <xf numFmtId="2" fontId="32" fillId="0" borderId="0" xfId="0" applyNumberFormat="1" applyFont="1" applyAlignment="1" applyProtection="1">
      <alignment horizontal="center"/>
      <protection locked="0"/>
    </xf>
    <xf numFmtId="2" fontId="32" fillId="0" borderId="0" xfId="0" applyNumberFormat="1" applyFont="1" applyFill="1" applyAlignment="1" applyProtection="1">
      <alignment/>
      <protection locked="0"/>
    </xf>
    <xf numFmtId="2" fontId="32" fillId="24" borderId="0" xfId="0" applyNumberFormat="1" applyFont="1" applyFill="1" applyAlignment="1" applyProtection="1">
      <alignment vertical="top" wrapText="1"/>
      <protection locked="0"/>
    </xf>
    <xf numFmtId="2" fontId="32" fillId="24" borderId="0" xfId="0" applyNumberFormat="1" applyFont="1" applyFill="1" applyAlignment="1" applyProtection="1">
      <alignment horizontal="center"/>
      <protection locked="0"/>
    </xf>
    <xf numFmtId="2" fontId="32" fillId="24" borderId="0" xfId="0" applyNumberFormat="1" applyFont="1" applyFill="1" applyAlignment="1" applyProtection="1">
      <alignment/>
      <protection locked="0"/>
    </xf>
    <xf numFmtId="2" fontId="32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6" fillId="20" borderId="14" xfId="0" applyNumberFormat="1" applyFont="1" applyFill="1" applyBorder="1" applyAlignment="1" applyProtection="1">
      <alignment horizontal="center" vertical="center"/>
      <protection locked="0"/>
    </xf>
    <xf numFmtId="2" fontId="37" fillId="0" borderId="0" xfId="0" applyNumberFormat="1" applyFont="1" applyFill="1" applyBorder="1" applyAlignment="1" applyProtection="1">
      <alignment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174" fontId="33" fillId="0" borderId="0" xfId="0" applyNumberFormat="1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2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32" fillId="24" borderId="0" xfId="0" applyNumberFormat="1" applyFont="1" applyFill="1" applyAlignment="1" applyProtection="1">
      <alignment vertical="top" wrapText="1"/>
      <protection locked="0"/>
    </xf>
    <xf numFmtId="0" fontId="32" fillId="24" borderId="0" xfId="0" applyNumberFormat="1" applyFont="1" applyFill="1" applyAlignment="1" applyProtection="1">
      <alignment horizontal="center"/>
      <protection locked="0"/>
    </xf>
    <xf numFmtId="0" fontId="32" fillId="24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center"/>
      <protection locked="0"/>
    </xf>
    <xf numFmtId="0" fontId="41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2" fontId="40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2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45" fillId="24" borderId="16" xfId="0" applyNumberFormat="1" applyFont="1" applyFill="1" applyBorder="1" applyAlignment="1" applyProtection="1">
      <alignment horizontal="left" wrapText="1"/>
      <protection locked="0"/>
    </xf>
    <xf numFmtId="49" fontId="46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6" xfId="0" applyNumberFormat="1" applyFont="1" applyFill="1" applyBorder="1" applyAlignment="1" applyProtection="1">
      <alignment horizontal="center" wrapText="1"/>
      <protection locked="0"/>
    </xf>
    <xf numFmtId="49" fontId="45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7" xfId="0" applyNumberFormat="1" applyFont="1" applyFill="1" applyBorder="1" applyAlignment="1" applyProtection="1">
      <alignment horizontal="left" wrapText="1"/>
      <protection locked="0"/>
    </xf>
    <xf numFmtId="174" fontId="46" fillId="0" borderId="18" xfId="0" applyNumberFormat="1" applyFont="1" applyFill="1" applyBorder="1" applyAlignment="1" applyProtection="1">
      <alignment horizontal="right"/>
      <protection locked="0"/>
    </xf>
    <xf numFmtId="174" fontId="46" fillId="0" borderId="19" xfId="0" applyNumberFormat="1" applyFont="1" applyFill="1" applyBorder="1" applyAlignment="1" applyProtection="1">
      <alignment horizontal="right"/>
      <protection locked="0"/>
    </xf>
    <xf numFmtId="0" fontId="48" fillId="24" borderId="20" xfId="0" applyNumberFormat="1" applyFont="1" applyFill="1" applyBorder="1" applyAlignment="1" applyProtection="1">
      <alignment horizontal="left" wrapText="1"/>
      <protection locked="0"/>
    </xf>
    <xf numFmtId="49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20" xfId="0" applyNumberFormat="1" applyFont="1" applyFill="1" applyBorder="1" applyAlignment="1" applyProtection="1">
      <alignment horizontal="left" wrapText="1"/>
      <protection locked="0"/>
    </xf>
    <xf numFmtId="49" fontId="46" fillId="0" borderId="20" xfId="0" applyNumberFormat="1" applyFont="1" applyFill="1" applyBorder="1" applyAlignment="1" applyProtection="1">
      <alignment horizontal="center" vertical="center"/>
      <protection locked="0"/>
    </xf>
    <xf numFmtId="49" fontId="46" fillId="0" borderId="16" xfId="0" applyNumberFormat="1" applyFont="1" applyBorder="1" applyAlignment="1" applyProtection="1">
      <alignment horizontal="left" vertical="justify" wrapText="1"/>
      <protection locked="0"/>
    </xf>
    <xf numFmtId="174" fontId="46" fillId="0" borderId="18" xfId="0" applyNumberFormat="1" applyFont="1" applyFill="1" applyBorder="1" applyAlignment="1" applyProtection="1">
      <alignment horizontal="right"/>
      <protection/>
    </xf>
    <xf numFmtId="49" fontId="46" fillId="0" borderId="21" xfId="0" applyNumberFormat="1" applyFont="1" applyFill="1" applyBorder="1" applyAlignment="1" applyProtection="1">
      <alignment horizontal="center" vertical="center"/>
      <protection locked="0"/>
    </xf>
    <xf numFmtId="49" fontId="46" fillId="0" borderId="17" xfId="0" applyNumberFormat="1" applyFont="1" applyBorder="1" applyAlignment="1" applyProtection="1">
      <alignment horizontal="left" vertical="justify" wrapText="1"/>
      <protection locked="0"/>
    </xf>
    <xf numFmtId="174" fontId="46" fillId="0" borderId="19" xfId="0" applyNumberFormat="1" applyFont="1" applyFill="1" applyBorder="1" applyAlignment="1" applyProtection="1">
      <alignment horizontal="right"/>
      <protection/>
    </xf>
    <xf numFmtId="0" fontId="48" fillId="24" borderId="16" xfId="0" applyNumberFormat="1" applyFont="1" applyFill="1" applyBorder="1" applyAlignment="1" applyProtection="1">
      <alignment horizontal="left" wrapText="1"/>
      <protection locked="0"/>
    </xf>
    <xf numFmtId="174" fontId="48" fillId="0" borderId="18" xfId="0" applyNumberFormat="1" applyFont="1" applyFill="1" applyBorder="1" applyAlignment="1" applyProtection="1">
      <alignment horizontal="right"/>
      <protection locked="0"/>
    </xf>
    <xf numFmtId="0" fontId="46" fillId="0" borderId="20" xfId="0" applyNumberFormat="1" applyFont="1" applyFill="1" applyBorder="1" applyAlignment="1" applyProtection="1">
      <alignment horizontal="left" wrapText="1"/>
      <protection locked="0"/>
    </xf>
    <xf numFmtId="49" fontId="46" fillId="0" borderId="16" xfId="0" applyNumberFormat="1" applyFont="1" applyFill="1" applyBorder="1" applyAlignment="1" applyProtection="1">
      <alignment/>
      <protection locked="0"/>
    </xf>
    <xf numFmtId="174" fontId="46" fillId="0" borderId="16" xfId="0" applyNumberFormat="1" applyFont="1" applyFill="1" applyBorder="1" applyAlignment="1" applyProtection="1">
      <alignment horizontal="right"/>
      <protection locked="0"/>
    </xf>
    <xf numFmtId="174" fontId="48" fillId="0" borderId="16" xfId="0" applyNumberFormat="1" applyFont="1" applyFill="1" applyBorder="1" applyAlignment="1" applyProtection="1">
      <alignment horizontal="right"/>
      <protection locked="0"/>
    </xf>
    <xf numFmtId="174" fontId="46" fillId="0" borderId="17" xfId="0" applyNumberFormat="1" applyFont="1" applyFill="1" applyBorder="1" applyAlignment="1" applyProtection="1">
      <alignment horizontal="right"/>
      <protection locked="0"/>
    </xf>
    <xf numFmtId="174" fontId="46" fillId="0" borderId="16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3" fillId="3" borderId="22" xfId="0" applyNumberFormat="1" applyFont="1" applyFill="1" applyBorder="1" applyAlignment="1" applyProtection="1">
      <alignment/>
      <protection/>
    </xf>
    <xf numFmtId="174" fontId="34" fillId="0" borderId="23" xfId="0" applyNumberFormat="1" applyFont="1" applyBorder="1" applyAlignment="1" applyProtection="1">
      <alignment/>
      <protection/>
    </xf>
    <xf numFmtId="174" fontId="46" fillId="0" borderId="24" xfId="0" applyNumberFormat="1" applyFont="1" applyFill="1" applyBorder="1" applyAlignment="1" applyProtection="1">
      <alignment horizontal="right"/>
      <protection/>
    </xf>
    <xf numFmtId="174" fontId="46" fillId="0" borderId="25" xfId="0" applyNumberFormat="1" applyFont="1" applyFill="1" applyBorder="1" applyAlignment="1" applyProtection="1">
      <alignment horizontal="right"/>
      <protection/>
    </xf>
    <xf numFmtId="0" fontId="12" fillId="7" borderId="26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27" xfId="0" applyNumberFormat="1" applyFont="1" applyFill="1" applyBorder="1" applyAlignment="1" applyProtection="1">
      <alignment horizontal="center" vertical="center"/>
      <protection locked="0"/>
    </xf>
    <xf numFmtId="174" fontId="44" fillId="7" borderId="2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46" fillId="0" borderId="29" xfId="0" applyNumberFormat="1" applyFont="1" applyFill="1" applyBorder="1" applyAlignment="1" applyProtection="1">
      <alignment horizontal="center" vertical="center"/>
      <protection locked="0"/>
    </xf>
    <xf numFmtId="49" fontId="46" fillId="0" borderId="24" xfId="0" applyNumberFormat="1" applyFont="1" applyBorder="1" applyAlignment="1" applyProtection="1">
      <alignment horizontal="left" vertical="justify" wrapText="1"/>
      <protection locked="0"/>
    </xf>
    <xf numFmtId="174" fontId="46" fillId="0" borderId="17" xfId="0" applyNumberFormat="1" applyFont="1" applyFill="1" applyBorder="1" applyAlignment="1" applyProtection="1">
      <alignment horizontal="right"/>
      <protection/>
    </xf>
    <xf numFmtId="174" fontId="10" fillId="0" borderId="16" xfId="0" applyNumberFormat="1" applyFont="1" applyFill="1" applyBorder="1" applyAlignment="1" applyProtection="1">
      <alignment horizontal="right"/>
      <protection/>
    </xf>
    <xf numFmtId="174" fontId="10" fillId="0" borderId="18" xfId="0" applyNumberFormat="1" applyFont="1" applyFill="1" applyBorder="1" applyAlignment="1" applyProtection="1">
      <alignment horizontal="right"/>
      <protection/>
    </xf>
    <xf numFmtId="0" fontId="46" fillId="24" borderId="20" xfId="0" applyNumberFormat="1" applyFont="1" applyFill="1" applyBorder="1" applyAlignment="1" applyProtection="1">
      <alignment horizontal="left" wrapText="1" shrinkToFit="1"/>
      <protection locked="0"/>
    </xf>
    <xf numFmtId="2" fontId="42" fillId="7" borderId="30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31" xfId="0" applyNumberFormat="1" applyFont="1" applyFill="1" applyBorder="1" applyAlignment="1" applyProtection="1">
      <alignment horizontal="center" vertical="center" wrapText="1"/>
      <protection locked="0"/>
    </xf>
    <xf numFmtId="174" fontId="33" fillId="15" borderId="32" xfId="0" applyNumberFormat="1" applyFont="1" applyFill="1" applyBorder="1" applyAlignment="1" applyProtection="1">
      <alignment/>
      <protection locked="0"/>
    </xf>
    <xf numFmtId="174" fontId="46" fillId="7" borderId="16" xfId="0" applyNumberFormat="1" applyFont="1" applyFill="1" applyBorder="1" applyAlignment="1" applyProtection="1">
      <alignment horizontal="right"/>
      <protection/>
    </xf>
    <xf numFmtId="174" fontId="46" fillId="7" borderId="18" xfId="0" applyNumberFormat="1" applyFont="1" applyFill="1" applyBorder="1" applyAlignment="1" applyProtection="1">
      <alignment horizontal="right"/>
      <protection/>
    </xf>
    <xf numFmtId="174" fontId="45" fillId="7" borderId="16" xfId="0" applyNumberFormat="1" applyFont="1" applyFill="1" applyBorder="1" applyAlignment="1" applyProtection="1">
      <alignment horizontal="right"/>
      <protection/>
    </xf>
    <xf numFmtId="174" fontId="45" fillId="7" borderId="18" xfId="0" applyNumberFormat="1" applyFont="1" applyFill="1" applyBorder="1" applyAlignment="1" applyProtection="1">
      <alignment horizontal="right"/>
      <protection/>
    </xf>
    <xf numFmtId="174" fontId="47" fillId="7" borderId="16" xfId="0" applyNumberFormat="1" applyFont="1" applyFill="1" applyBorder="1" applyAlignment="1" applyProtection="1">
      <alignment horizontal="right"/>
      <protection/>
    </xf>
    <xf numFmtId="174" fontId="47" fillId="7" borderId="18" xfId="0" applyNumberFormat="1" applyFont="1" applyFill="1" applyBorder="1" applyAlignment="1" applyProtection="1">
      <alignment horizontal="right"/>
      <protection/>
    </xf>
    <xf numFmtId="174" fontId="48" fillId="7" borderId="16" xfId="0" applyNumberFormat="1" applyFont="1" applyFill="1" applyBorder="1" applyAlignment="1" applyProtection="1">
      <alignment horizontal="right"/>
      <protection/>
    </xf>
    <xf numFmtId="174" fontId="48" fillId="7" borderId="18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/>
      <protection locked="0"/>
    </xf>
    <xf numFmtId="174" fontId="48" fillId="7" borderId="16" xfId="0" applyNumberFormat="1" applyFont="1" applyFill="1" applyBorder="1" applyAlignment="1" applyProtection="1">
      <alignment horizontal="right"/>
      <protection locked="0"/>
    </xf>
    <xf numFmtId="174" fontId="48" fillId="7" borderId="18" xfId="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6" fillId="0" borderId="0" xfId="60" applyFont="1" applyBorder="1" applyAlignment="1">
      <alignment/>
      <protection/>
    </xf>
    <xf numFmtId="0" fontId="6" fillId="0" borderId="0" xfId="60" applyFont="1" applyBorder="1" applyAlignment="1">
      <alignment wrapText="1"/>
      <protection/>
    </xf>
    <xf numFmtId="0" fontId="33" fillId="0" borderId="33" xfId="60" applyFont="1" applyBorder="1" applyAlignment="1">
      <alignment horizontal="center" vertical="center"/>
      <protection/>
    </xf>
    <xf numFmtId="0" fontId="33" fillId="0" borderId="33" xfId="60" applyNumberFormat="1" applyFont="1" applyBorder="1" applyAlignment="1">
      <alignment horizontal="center" vertical="center"/>
      <protection/>
    </xf>
    <xf numFmtId="0" fontId="33" fillId="0" borderId="34" xfId="60" applyFont="1" applyBorder="1" applyAlignment="1">
      <alignment horizontal="center" vertical="center"/>
      <protection/>
    </xf>
    <xf numFmtId="0" fontId="34" fillId="0" borderId="33" xfId="60" applyFont="1" applyBorder="1" applyAlignment="1">
      <alignment horizontal="center" vertical="top"/>
      <protection/>
    </xf>
    <xf numFmtId="174" fontId="34" fillId="0" borderId="33" xfId="60" applyNumberFormat="1" applyFont="1" applyBorder="1" applyAlignment="1">
      <alignment horizontal="center" wrapText="1"/>
      <protection/>
    </xf>
    <xf numFmtId="0" fontId="34" fillId="0" borderId="33" xfId="60" applyFont="1" applyBorder="1" applyAlignment="1">
      <alignment horizontal="center" vertical="center"/>
      <protection/>
    </xf>
    <xf numFmtId="174" fontId="34" fillId="0" borderId="34" xfId="60" applyNumberFormat="1" applyFont="1" applyBorder="1" applyAlignment="1">
      <alignment horizontal="center"/>
      <protection/>
    </xf>
    <xf numFmtId="174" fontId="34" fillId="0" borderId="33" xfId="60" applyNumberFormat="1" applyFont="1" applyBorder="1" applyAlignment="1">
      <alignment horizontal="center"/>
      <protection/>
    </xf>
    <xf numFmtId="0" fontId="34" fillId="0" borderId="33" xfId="60" applyFont="1" applyBorder="1" applyAlignment="1">
      <alignment horizontal="center" vertical="top"/>
      <protection/>
    </xf>
    <xf numFmtId="174" fontId="34" fillId="0" borderId="33" xfId="60" applyNumberFormat="1" applyFont="1" applyBorder="1" applyAlignment="1">
      <alignment horizontal="center" wrapText="1"/>
      <protection/>
    </xf>
    <xf numFmtId="174" fontId="34" fillId="24" borderId="33" xfId="60" applyNumberFormat="1" applyFont="1" applyFill="1" applyBorder="1" applyAlignment="1">
      <alignment horizontal="center"/>
      <protection/>
    </xf>
    <xf numFmtId="0" fontId="10" fillId="0" borderId="0" xfId="0" applyFont="1" applyFill="1" applyAlignment="1" applyProtection="1">
      <alignment horizontal="left" vertical="top"/>
      <protection locked="0"/>
    </xf>
    <xf numFmtId="0" fontId="46" fillId="24" borderId="35" xfId="0" applyNumberFormat="1" applyFont="1" applyFill="1" applyBorder="1" applyAlignment="1" applyProtection="1">
      <alignment horizontal="left" wrapText="1"/>
      <protection locked="0"/>
    </xf>
    <xf numFmtId="49" fontId="46" fillId="0" borderId="36" xfId="0" applyNumberFormat="1" applyFont="1" applyFill="1" applyBorder="1" applyAlignment="1" applyProtection="1">
      <alignment/>
      <protection locked="0"/>
    </xf>
    <xf numFmtId="49" fontId="45" fillId="24" borderId="36" xfId="0" applyNumberFormat="1" applyFont="1" applyFill="1" applyBorder="1" applyAlignment="1" applyProtection="1">
      <alignment horizontal="left" wrapText="1"/>
      <protection locked="0"/>
    </xf>
    <xf numFmtId="49" fontId="46" fillId="24" borderId="36" xfId="0" applyNumberFormat="1" applyFont="1" applyFill="1" applyBorder="1" applyAlignment="1" applyProtection="1">
      <alignment horizontal="left" wrapText="1"/>
      <protection locked="0"/>
    </xf>
    <xf numFmtId="0" fontId="46" fillId="24" borderId="21" xfId="0" applyNumberFormat="1" applyFont="1" applyFill="1" applyBorder="1" applyAlignment="1" applyProtection="1">
      <alignment horizontal="left" wrapText="1"/>
      <protection locked="0"/>
    </xf>
    <xf numFmtId="0" fontId="43" fillId="7" borderId="0" xfId="0" applyNumberFormat="1" applyFont="1" applyFill="1" applyBorder="1" applyAlignment="1" applyProtection="1">
      <alignment/>
      <protection locked="0"/>
    </xf>
    <xf numFmtId="0" fontId="32" fillId="7" borderId="0" xfId="0" applyNumberFormat="1" applyFont="1" applyFill="1" applyBorder="1" applyAlignment="1" applyProtection="1">
      <alignment/>
      <protection locked="0"/>
    </xf>
    <xf numFmtId="0" fontId="50" fillId="0" borderId="4" xfId="0" applyNumberFormat="1" applyFont="1" applyFill="1" applyBorder="1" applyAlignment="1">
      <alignment horizontal="center" wrapText="1"/>
    </xf>
    <xf numFmtId="174" fontId="51" fillId="0" borderId="33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top" wrapText="1"/>
    </xf>
    <xf numFmtId="0" fontId="50" fillId="22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vertical="top" wrapText="1"/>
    </xf>
    <xf numFmtId="174" fontId="52" fillId="22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wrapText="1"/>
    </xf>
    <xf numFmtId="174" fontId="52" fillId="0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wrapText="1"/>
    </xf>
    <xf numFmtId="49" fontId="52" fillId="0" borderId="4" xfId="0" applyNumberFormat="1" applyFont="1" applyFill="1" applyBorder="1" applyAlignment="1">
      <alignment horizontal="left" wrapText="1"/>
    </xf>
    <xf numFmtId="0" fontId="52" fillId="7" borderId="4" xfId="0" applyNumberFormat="1" applyFont="1" applyFill="1" applyBorder="1" applyAlignment="1">
      <alignment horizontal="left" wrapText="1"/>
    </xf>
    <xf numFmtId="174" fontId="52" fillId="7" borderId="4" xfId="0" applyNumberFormat="1" applyFont="1" applyFill="1" applyBorder="1" applyAlignment="1">
      <alignment horizontal="right" wrapText="1"/>
    </xf>
    <xf numFmtId="0" fontId="52" fillId="23" borderId="4" xfId="0" applyNumberFormat="1" applyFont="1" applyFill="1" applyBorder="1" applyAlignment="1">
      <alignment horizontal="left" wrapText="1"/>
    </xf>
    <xf numFmtId="49" fontId="52" fillId="23" borderId="4" xfId="0" applyNumberFormat="1" applyFont="1" applyFill="1" applyBorder="1" applyAlignment="1">
      <alignment horizontal="left" wrapText="1"/>
    </xf>
    <xf numFmtId="174" fontId="52" fillId="23" borderId="4" xfId="0" applyNumberFormat="1" applyFont="1" applyFill="1" applyBorder="1" applyAlignment="1">
      <alignment horizontal="right" wrapText="1"/>
    </xf>
    <xf numFmtId="0" fontId="52" fillId="25" borderId="4" xfId="0" applyNumberFormat="1" applyFont="1" applyFill="1" applyBorder="1" applyAlignment="1">
      <alignment horizontal="left" wrapText="1"/>
    </xf>
    <xf numFmtId="174" fontId="52" fillId="25" borderId="4" xfId="0" applyNumberFormat="1" applyFont="1" applyFill="1" applyBorder="1" applyAlignment="1">
      <alignment horizontal="right" wrapText="1"/>
    </xf>
    <xf numFmtId="0" fontId="52" fillId="22" borderId="4" xfId="0" applyNumberFormat="1" applyFont="1" applyFill="1" applyBorder="1" applyAlignment="1">
      <alignment horizontal="right" wrapText="1"/>
    </xf>
    <xf numFmtId="0" fontId="53" fillId="22" borderId="20" xfId="0" applyNumberFormat="1" applyFont="1" applyFill="1" applyBorder="1" applyAlignment="1">
      <alignment horizontal="left" wrapText="1"/>
    </xf>
    <xf numFmtId="0" fontId="53" fillId="0" borderId="16" xfId="0" applyNumberFormat="1" applyFont="1" applyFill="1" applyBorder="1" applyAlignment="1">
      <alignment horizontal="left" wrapText="1"/>
    </xf>
    <xf numFmtId="0" fontId="54" fillId="0" borderId="20" xfId="0" applyNumberFormat="1" applyFont="1" applyFill="1" applyBorder="1" applyAlignment="1">
      <alignment horizontal="left" wrapText="1"/>
    </xf>
    <xf numFmtId="0" fontId="54" fillId="0" borderId="16" xfId="0" applyNumberFormat="1" applyFont="1" applyFill="1" applyBorder="1" applyAlignment="1">
      <alignment horizontal="left" wrapText="1"/>
    </xf>
    <xf numFmtId="49" fontId="54" fillId="0" borderId="16" xfId="0" applyNumberFormat="1" applyFont="1" applyFill="1" applyBorder="1" applyAlignment="1">
      <alignment horizontal="left" wrapText="1"/>
    </xf>
    <xf numFmtId="0" fontId="54" fillId="0" borderId="17" xfId="0" applyNumberFormat="1" applyFont="1" applyFill="1" applyBorder="1" applyAlignment="1">
      <alignment horizontal="left" wrapText="1"/>
    </xf>
    <xf numFmtId="49" fontId="54" fillId="0" borderId="17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wrapText="1"/>
    </xf>
    <xf numFmtId="2" fontId="52" fillId="22" borderId="4" xfId="0" applyNumberFormat="1" applyFont="1" applyFill="1" applyBorder="1" applyAlignment="1">
      <alignment horizontal="left" wrapText="1"/>
    </xf>
    <xf numFmtId="49" fontId="52" fillId="22" borderId="4" xfId="0" applyNumberFormat="1" applyFont="1" applyFill="1" applyBorder="1" applyAlignment="1">
      <alignment horizontal="left" wrapText="1"/>
    </xf>
    <xf numFmtId="174" fontId="46" fillId="7" borderId="16" xfId="0" applyNumberFormat="1" applyFont="1" applyFill="1" applyBorder="1" applyAlignment="1" applyProtection="1">
      <alignment horizontal="right"/>
      <protection locked="0"/>
    </xf>
    <xf numFmtId="174" fontId="46" fillId="7" borderId="18" xfId="0" applyNumberFormat="1" applyFont="1" applyFill="1" applyBorder="1" applyAlignment="1" applyProtection="1">
      <alignment horizontal="right"/>
      <protection locked="0"/>
    </xf>
    <xf numFmtId="49" fontId="46" fillId="0" borderId="16" xfId="0" applyNumberFormat="1" applyFont="1" applyFill="1" applyBorder="1" applyAlignment="1" applyProtection="1">
      <alignment horizontal="left" wrapText="1"/>
      <protection locked="0"/>
    </xf>
    <xf numFmtId="2" fontId="42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174" fontId="45" fillId="7" borderId="36" xfId="0" applyNumberFormat="1" applyFont="1" applyFill="1" applyBorder="1" applyAlignment="1" applyProtection="1">
      <alignment horizontal="right"/>
      <protection/>
    </xf>
    <xf numFmtId="174" fontId="45" fillId="7" borderId="37" xfId="0" applyNumberFormat="1" applyFont="1" applyFill="1" applyBorder="1" applyAlignment="1" applyProtection="1">
      <alignment horizontal="right"/>
      <protection/>
    </xf>
    <xf numFmtId="49" fontId="54" fillId="0" borderId="20" xfId="0" applyNumberFormat="1" applyFont="1" applyFill="1" applyBorder="1" applyAlignment="1">
      <alignment horizontal="left" wrapText="1"/>
    </xf>
    <xf numFmtId="174" fontId="46" fillId="24" borderId="16" xfId="0" applyNumberFormat="1" applyFont="1" applyFill="1" applyBorder="1" applyAlignment="1" applyProtection="1">
      <alignment horizontal="right"/>
      <protection locked="0"/>
    </xf>
    <xf numFmtId="174" fontId="46" fillId="24" borderId="18" xfId="0" applyNumberFormat="1" applyFont="1" applyFill="1" applyBorder="1" applyAlignment="1" applyProtection="1">
      <alignment horizontal="right"/>
      <protection locked="0"/>
    </xf>
    <xf numFmtId="0" fontId="48" fillId="0" borderId="16" xfId="0" applyNumberFormat="1" applyFont="1" applyFill="1" applyBorder="1" applyAlignment="1" applyProtection="1">
      <alignment horizontal="left" wrapText="1"/>
      <protection locked="0"/>
    </xf>
    <xf numFmtId="0" fontId="3" fillId="7" borderId="38" xfId="0" applyNumberFormat="1" applyFont="1" applyFill="1" applyBorder="1" applyAlignment="1" applyProtection="1">
      <alignment horizontal="left" wrapText="1"/>
      <protection locked="0"/>
    </xf>
    <xf numFmtId="0" fontId="3" fillId="7" borderId="39" xfId="0" applyNumberFormat="1" applyFont="1" applyFill="1" applyBorder="1" applyAlignment="1" applyProtection="1">
      <alignment horizontal="left" wrapText="1"/>
      <protection locked="0"/>
    </xf>
    <xf numFmtId="174" fontId="3" fillId="7" borderId="40" xfId="0" applyNumberFormat="1" applyFont="1" applyFill="1" applyBorder="1" applyAlignment="1" applyProtection="1">
      <alignment horizontal="center" vertical="center"/>
      <protection/>
    </xf>
    <xf numFmtId="0" fontId="46" fillId="20" borderId="20" xfId="0" applyNumberFormat="1" applyFont="1" applyFill="1" applyBorder="1" applyAlignment="1" applyProtection="1">
      <alignment horizontal="left" wrapText="1"/>
      <protection locked="0"/>
    </xf>
    <xf numFmtId="49" fontId="45" fillId="20" borderId="16" xfId="0" applyNumberFormat="1" applyFont="1" applyFill="1" applyBorder="1" applyAlignment="1" applyProtection="1">
      <alignment horizontal="left" wrapText="1"/>
      <protection locked="0"/>
    </xf>
    <xf numFmtId="49" fontId="46" fillId="20" borderId="16" xfId="0" applyNumberFormat="1" applyFont="1" applyFill="1" applyBorder="1" applyAlignment="1" applyProtection="1">
      <alignment/>
      <protection locked="0"/>
    </xf>
    <xf numFmtId="49" fontId="46" fillId="20" borderId="16" xfId="0" applyNumberFormat="1" applyFont="1" applyFill="1" applyBorder="1" applyAlignment="1" applyProtection="1">
      <alignment horizontal="left" wrapText="1"/>
      <protection locked="0"/>
    </xf>
    <xf numFmtId="174" fontId="45" fillId="20" borderId="16" xfId="0" applyNumberFormat="1" applyFont="1" applyFill="1" applyBorder="1" applyAlignment="1" applyProtection="1">
      <alignment horizontal="right"/>
      <protection/>
    </xf>
    <xf numFmtId="2" fontId="52" fillId="0" borderId="4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2" fontId="42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7" borderId="28" xfId="0" applyNumberFormat="1" applyFont="1" applyFill="1" applyBorder="1" applyAlignment="1" applyProtection="1">
      <alignment horizontal="center" vertical="center"/>
      <protection locked="0"/>
    </xf>
    <xf numFmtId="0" fontId="1" fillId="7" borderId="41" xfId="0" applyNumberFormat="1" applyFont="1" applyFill="1" applyBorder="1" applyAlignment="1" applyProtection="1">
      <alignment horizontal="center" vertical="center"/>
      <protection locked="0"/>
    </xf>
    <xf numFmtId="0" fontId="1" fillId="7" borderId="42" xfId="0" applyNumberFormat="1" applyFont="1" applyFill="1" applyBorder="1" applyAlignment="1" applyProtection="1">
      <alignment horizontal="center" vertical="center"/>
      <protection locked="0"/>
    </xf>
    <xf numFmtId="0" fontId="1" fillId="7" borderId="31" xfId="0" applyNumberFormat="1" applyFont="1" applyFill="1" applyBorder="1" applyAlignment="1" applyProtection="1">
      <alignment horizontal="center" vertical="center"/>
      <protection locked="0"/>
    </xf>
    <xf numFmtId="0" fontId="1" fillId="7" borderId="43" xfId="0" applyNumberFormat="1" applyFont="1" applyFill="1" applyBorder="1" applyAlignment="1" applyProtection="1">
      <alignment horizontal="center" vertical="center"/>
      <protection locked="0"/>
    </xf>
    <xf numFmtId="0" fontId="1" fillId="7" borderId="44" xfId="0" applyNumberFormat="1" applyFont="1" applyFill="1" applyBorder="1" applyAlignment="1" applyProtection="1">
      <alignment horizontal="center" vertical="center"/>
      <protection locked="0"/>
    </xf>
    <xf numFmtId="0" fontId="1" fillId="7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0" fontId="1" fillId="7" borderId="17" xfId="0" applyNumberFormat="1" applyFont="1" applyFill="1" applyBorder="1" applyAlignment="1" applyProtection="1">
      <alignment horizontal="center" vertical="center"/>
      <protection locked="0"/>
    </xf>
    <xf numFmtId="2" fontId="42" fillId="7" borderId="2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4" xfId="0" applyNumberFormat="1" applyFont="1" applyFill="1" applyBorder="1" applyAlignment="1">
      <alignment horizontal="center" vertical="center" wrapText="1"/>
    </xf>
    <xf numFmtId="0" fontId="50" fillId="0" borderId="4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wrapText="1" shrinkToFit="1"/>
      <protection locked="0"/>
    </xf>
    <xf numFmtId="0" fontId="7" fillId="0" borderId="48" xfId="0" applyFont="1" applyFill="1" applyBorder="1" applyAlignment="1" applyProtection="1">
      <alignment horizontal="center" vertical="center" wrapText="1" shrinkToFit="1"/>
      <protection locked="0"/>
    </xf>
    <xf numFmtId="0" fontId="34" fillId="0" borderId="34" xfId="60" applyFont="1" applyBorder="1" applyAlignment="1">
      <alignment horizontal="left" vertical="justify" wrapText="1"/>
      <protection/>
    </xf>
    <xf numFmtId="0" fontId="34" fillId="0" borderId="49" xfId="60" applyFont="1" applyBorder="1" applyAlignment="1">
      <alignment horizontal="left" vertical="justify" wrapText="1"/>
      <protection/>
    </xf>
    <xf numFmtId="0" fontId="34" fillId="0" borderId="50" xfId="60" applyFont="1" applyBorder="1" applyAlignment="1">
      <alignment horizontal="left" vertical="justify" wrapText="1"/>
      <protection/>
    </xf>
    <xf numFmtId="0" fontId="7" fillId="0" borderId="0" xfId="60" applyFont="1" applyBorder="1" applyAlignment="1">
      <alignment horizontal="center" vertical="top" wrapText="1"/>
      <protection/>
    </xf>
    <xf numFmtId="0" fontId="33" fillId="0" borderId="33" xfId="60" applyFont="1" applyBorder="1" applyAlignment="1">
      <alignment horizontal="center" wrapText="1"/>
      <protection/>
    </xf>
    <xf numFmtId="0" fontId="33" fillId="0" borderId="33" xfId="60" applyFont="1" applyBorder="1" applyAlignment="1">
      <alignment horizontal="center" vertical="center"/>
      <protection/>
    </xf>
    <xf numFmtId="0" fontId="33" fillId="0" borderId="33" xfId="60" applyFont="1" applyBorder="1" applyAlignment="1">
      <alignment horizontal="center" vertical="center"/>
      <protection/>
    </xf>
    <xf numFmtId="0" fontId="34" fillId="0" borderId="33" xfId="60" applyFont="1" applyBorder="1" applyAlignment="1">
      <alignment wrapText="1"/>
      <protection/>
    </xf>
    <xf numFmtId="170" fontId="51" fillId="0" borderId="33" xfId="0" applyNumberFormat="1" applyFont="1" applyFill="1" applyBorder="1" applyAlignment="1" applyProtection="1">
      <alignment horizontal="center" vertical="center"/>
      <protection locked="0"/>
    </xf>
    <xf numFmtId="174" fontId="51" fillId="0" borderId="33" xfId="0" applyNumberFormat="1" applyFont="1" applyFill="1" applyBorder="1" applyAlignment="1" applyProtection="1">
      <alignment horizontal="center" vertical="center"/>
      <protection locked="0"/>
    </xf>
    <xf numFmtId="49" fontId="51" fillId="0" borderId="33" xfId="0" applyNumberFormat="1" applyFont="1" applyFill="1" applyBorder="1" applyAlignment="1" applyProtection="1">
      <alignment horizontal="center"/>
      <protection locked="0"/>
    </xf>
    <xf numFmtId="0" fontId="51" fillId="0" borderId="33" xfId="69" applyFont="1" applyFill="1" applyBorder="1" applyAlignment="1" applyProtection="1">
      <alignment horizontal="left" vertical="top"/>
      <protection locked="0"/>
    </xf>
    <xf numFmtId="0" fontId="51" fillId="0" borderId="33" xfId="69" applyFont="1" applyFill="1" applyBorder="1" applyAlignment="1" applyProtection="1">
      <alignment wrapText="1"/>
      <protection locked="0"/>
    </xf>
    <xf numFmtId="174" fontId="51" fillId="0" borderId="33" xfId="69" applyNumberFormat="1" applyFont="1" applyFill="1" applyBorder="1" applyProtection="1">
      <alignment/>
      <protection/>
    </xf>
    <xf numFmtId="0" fontId="52" fillId="0" borderId="33" xfId="69" applyFont="1" applyFill="1" applyBorder="1" applyAlignment="1" applyProtection="1">
      <alignment horizontal="left" vertical="top"/>
      <protection locked="0"/>
    </xf>
    <xf numFmtId="0" fontId="52" fillId="0" borderId="33" xfId="69" applyFont="1" applyFill="1" applyBorder="1" applyAlignment="1" applyProtection="1">
      <alignment wrapText="1"/>
      <protection locked="0"/>
    </xf>
    <xf numFmtId="174" fontId="4" fillId="0" borderId="33" xfId="69" applyNumberFormat="1" applyFont="1" applyFill="1" applyBorder="1" applyProtection="1">
      <alignment/>
      <protection/>
    </xf>
    <xf numFmtId="174" fontId="4" fillId="0" borderId="33" xfId="69" applyNumberFormat="1" applyFont="1" applyFill="1" applyBorder="1" applyProtection="1">
      <alignment/>
      <protection locked="0"/>
    </xf>
    <xf numFmtId="172" fontId="33" fillId="26" borderId="16" xfId="73" applyNumberFormat="1" applyFont="1" applyFill="1" applyBorder="1" applyAlignment="1" applyProtection="1">
      <alignment vertical="center" wrapText="1"/>
      <protection locked="0"/>
    </xf>
    <xf numFmtId="0" fontId="50" fillId="0" borderId="4" xfId="0" applyNumberFormat="1" applyFont="1" applyFill="1" applyBorder="1" applyAlignment="1">
      <alignment horizontal="left" wrapText="1"/>
    </xf>
    <xf numFmtId="174" fontId="50" fillId="0" borderId="4" xfId="0" applyNumberFormat="1" applyFont="1" applyFill="1" applyBorder="1" applyAlignment="1">
      <alignment horizontal="right" wrapText="1"/>
    </xf>
    <xf numFmtId="2" fontId="50" fillId="0" borderId="4" xfId="0" applyNumberFormat="1" applyFont="1" applyFill="1" applyBorder="1" applyAlignment="1">
      <alignment horizontal="left" wrapText="1"/>
    </xf>
    <xf numFmtId="49" fontId="52" fillId="22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horizontal="right" wrapText="1"/>
    </xf>
    <xf numFmtId="0" fontId="50" fillId="0" borderId="4" xfId="0" applyNumberFormat="1" applyFont="1" applyFill="1" applyBorder="1" applyAlignment="1">
      <alignment horizontal="right" wrapText="1"/>
    </xf>
    <xf numFmtId="49" fontId="50" fillId="0" borderId="4" xfId="0" applyNumberFormat="1" applyFont="1" applyFill="1" applyBorder="1" applyAlignment="1">
      <alignment horizontal="right" wrapText="1"/>
    </xf>
    <xf numFmtId="2" fontId="50" fillId="0" borderId="4" xfId="0" applyNumberFormat="1" applyFont="1" applyFill="1" applyBorder="1" applyAlignment="1">
      <alignment horizontal="right" wrapText="1"/>
    </xf>
    <xf numFmtId="0" fontId="50" fillId="27" borderId="4" xfId="0" applyNumberFormat="1" applyFont="1" applyFill="1" applyBorder="1" applyAlignment="1">
      <alignment horizontal="left" wrapText="1"/>
    </xf>
    <xf numFmtId="174" fontId="50" fillId="27" borderId="4" xfId="0" applyNumberFormat="1" applyFont="1" applyFill="1" applyBorder="1" applyAlignment="1">
      <alignment horizontal="right" wrapText="1"/>
    </xf>
    <xf numFmtId="0" fontId="52" fillId="28" borderId="33" xfId="69" applyFont="1" applyFill="1" applyBorder="1" applyAlignment="1" applyProtection="1">
      <alignment horizontal="left" vertical="top"/>
      <protection locked="0"/>
    </xf>
    <xf numFmtId="0" fontId="52" fillId="28" borderId="33" xfId="69" applyFont="1" applyFill="1" applyBorder="1" applyAlignment="1" applyProtection="1">
      <alignment wrapText="1"/>
      <protection locked="0"/>
    </xf>
    <xf numFmtId="174" fontId="4" fillId="28" borderId="33" xfId="69" applyNumberFormat="1" applyFont="1" applyFill="1" applyBorder="1" applyProtection="1">
      <alignment/>
      <protection/>
    </xf>
    <xf numFmtId="174" fontId="33" fillId="28" borderId="0" xfId="0" applyNumberFormat="1" applyFont="1" applyFill="1" applyAlignment="1" applyProtection="1">
      <alignment/>
      <protection locked="0"/>
    </xf>
    <xf numFmtId="0" fontId="10" fillId="28" borderId="0" xfId="0" applyFont="1" applyFill="1" applyAlignment="1" applyProtection="1">
      <alignment/>
      <protection locked="0"/>
    </xf>
    <xf numFmtId="174" fontId="33" fillId="28" borderId="22" xfId="0" applyNumberFormat="1" applyFont="1" applyFill="1" applyBorder="1" applyAlignment="1" applyProtection="1">
      <alignment/>
      <protection/>
    </xf>
    <xf numFmtId="0" fontId="34" fillId="28" borderId="0" xfId="0" applyFont="1" applyFill="1" applyAlignment="1" applyProtection="1">
      <alignment/>
      <protection locked="0"/>
    </xf>
    <xf numFmtId="0" fontId="52" fillId="29" borderId="33" xfId="69" applyFont="1" applyFill="1" applyBorder="1" applyAlignment="1" applyProtection="1">
      <alignment horizontal="left" vertical="top"/>
      <protection locked="0"/>
    </xf>
    <xf numFmtId="0" fontId="52" fillId="29" borderId="33" xfId="69" applyFont="1" applyFill="1" applyBorder="1" applyAlignment="1" applyProtection="1">
      <alignment wrapText="1"/>
      <protection locked="0"/>
    </xf>
    <xf numFmtId="174" fontId="4" fillId="29" borderId="33" xfId="69" applyNumberFormat="1" applyFont="1" applyFill="1" applyBorder="1" applyProtection="1">
      <alignment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48" fillId="0" borderId="0" xfId="0" applyFont="1" applyAlignment="1">
      <alignment wrapText="1"/>
    </xf>
    <xf numFmtId="0" fontId="11" fillId="0" borderId="0" xfId="0" applyFont="1" applyFill="1" applyBorder="1" applyAlignment="1" applyProtection="1">
      <alignment horizontal="left"/>
      <protection locked="0"/>
    </xf>
    <xf numFmtId="2" fontId="56" fillId="0" borderId="0" xfId="0" applyNumberFormat="1" applyFont="1" applyFill="1" applyAlignment="1" applyProtection="1">
      <alignment/>
      <protection locked="0"/>
    </xf>
    <xf numFmtId="2" fontId="56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 applyProtection="1">
      <alignment horizontal="left"/>
      <protection locked="0"/>
    </xf>
    <xf numFmtId="4" fontId="48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49" fontId="46" fillId="0" borderId="16" xfId="0" applyNumberFormat="1" applyFont="1" applyBorder="1" applyAlignment="1" applyProtection="1">
      <alignment horizontal="center" vertical="justify" wrapText="1"/>
      <protection locked="0"/>
    </xf>
    <xf numFmtId="0" fontId="11" fillId="0" borderId="0" xfId="60" applyFont="1" applyAlignment="1">
      <alignment wrapText="1"/>
      <protection/>
    </xf>
  </cellXfs>
  <cellStyles count="64">
    <cellStyle name="Normal" xfId="0"/>
    <cellStyle name="_прил4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5"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nn\Downloads\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60;&#1054;&#1056;&#1052;&#1067;_2022\&#1056;&#1077;&#1096;&#1077;&#1085;&#1080;&#1103;%20&#1089;&#1077;&#1089;&#1089;&#1080;&#1080;\932\&#1048;&#1079;&#1084;&#1077;&#1085;&#1077;&#1085;&#1080;&#1077;%206\&#1086;&#1082;&#1090;&#1103;&#1073;&#1088;&#1100;&#1080;&#1079;&#1084;&#1077;&#1085;&#1077;&#1085;&#1080;&#1077;%20&#1055;&#1056;&#1048;&#1051;&#1054;&#1046;&#1045;&#1053;&#1048;&#1045;%20&#1056;&#1091;&#1089;&#1089;&#1082;&#1086;-&#1051;&#1072;&#1096;&#1084;&#1080;&#1085;&#1089;&#1082;&#1086;&#1077;%20&#1089;.&#1087;%20&#1041;&#1102;&#1076;&#1078;&#1077;&#1090;%2022-24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85" zoomScaleNormal="85" zoomScalePageLayoutView="0" workbookViewId="0" topLeftCell="C1">
      <selection activeCell="A1" sqref="A1:E35"/>
    </sheetView>
  </sheetViews>
  <sheetFormatPr defaultColWidth="9.125" defaultRowHeight="12.75"/>
  <cols>
    <col min="1" max="1" width="28.625" style="1" customWidth="1"/>
    <col min="2" max="2" width="97.625" style="2" customWidth="1"/>
    <col min="3" max="4" width="14.50390625" style="5" customWidth="1"/>
    <col min="5" max="5" width="17.875" style="5" customWidth="1"/>
    <col min="6" max="6" width="22.875" style="2" customWidth="1"/>
    <col min="7" max="7" width="17.125" style="2" customWidth="1"/>
    <col min="8" max="8" width="13.125" style="2" customWidth="1"/>
    <col min="9" max="9" width="14.75390625" style="2" customWidth="1"/>
    <col min="10" max="16384" width="9.125" style="2" customWidth="1"/>
  </cols>
  <sheetData>
    <row r="1" spans="3:5" ht="32.25" customHeight="1">
      <c r="C1" s="253" t="s">
        <v>310</v>
      </c>
      <c r="D1" s="254"/>
      <c r="E1" s="254"/>
    </row>
    <row r="2" spans="3:5" s="12" customFormat="1" ht="13.5" customHeight="1" hidden="1">
      <c r="C2" s="255" t="str">
        <f>прил8!F2</f>
        <v>к решению  Совета депутатов
Ново-Мамангинского сельского поселения Ковылкинского муниципального района Республики Мордовия «О бюджете Ново-Мамангинского сельского поселения Ковылкинского муниципального района Республики Мордовия на 2022 год и на плановый период 2023 и 2024 годов»    
от 30.12.2021 №1
(в редакции решения Совета депутатов Ново-Мамангинского сельского поселения Ковылкинского муниципального района от 24.10.2022 г. №1)</v>
      </c>
      <c r="D2" s="249"/>
      <c r="E2" s="249"/>
    </row>
    <row r="3" spans="3:5" s="12" customFormat="1" ht="12">
      <c r="C3" s="249"/>
      <c r="D3" s="249"/>
      <c r="E3" s="249"/>
    </row>
    <row r="4" spans="3:5" ht="17.25">
      <c r="C4" s="249"/>
      <c r="D4" s="249"/>
      <c r="E4" s="249"/>
    </row>
    <row r="5" spans="3:5" ht="17.25">
      <c r="C5" s="249"/>
      <c r="D5" s="249"/>
      <c r="E5" s="249"/>
    </row>
    <row r="6" spans="3:5" ht="17.25">
      <c r="C6" s="249"/>
      <c r="D6" s="249"/>
      <c r="E6" s="249"/>
    </row>
    <row r="7" spans="3:5" ht="117" customHeight="1">
      <c r="C7" s="249"/>
      <c r="D7" s="249"/>
      <c r="E7" s="249"/>
    </row>
    <row r="8" spans="1:5" ht="18" customHeight="1">
      <c r="A8" s="179" t="s">
        <v>303</v>
      </c>
      <c r="B8" s="179"/>
      <c r="C8" s="179"/>
      <c r="D8" s="179"/>
      <c r="E8" s="179"/>
    </row>
    <row r="9" spans="1:5" ht="17.25">
      <c r="A9" s="179"/>
      <c r="B9" s="179"/>
      <c r="C9" s="179"/>
      <c r="D9" s="179"/>
      <c r="E9" s="179"/>
    </row>
    <row r="10" spans="1:5" ht="17.25">
      <c r="A10" s="179"/>
      <c r="B10" s="179"/>
      <c r="C10" s="179"/>
      <c r="D10" s="179"/>
      <c r="E10" s="179"/>
    </row>
    <row r="11" spans="1:5" ht="17.25" hidden="1">
      <c r="A11" s="26"/>
      <c r="B11" s="26"/>
      <c r="C11" s="26"/>
      <c r="D11" s="26"/>
      <c r="E11" s="26"/>
    </row>
    <row r="12" spans="1:5" ht="17.25">
      <c r="A12" s="3"/>
      <c r="B12" s="4"/>
      <c r="C12" s="14"/>
      <c r="D12" s="14"/>
      <c r="E12" s="14"/>
    </row>
    <row r="13" spans="1:5" ht="13.5" customHeight="1">
      <c r="A13" s="213" t="s">
        <v>203</v>
      </c>
      <c r="B13" s="213" t="s">
        <v>193</v>
      </c>
      <c r="C13" s="214" t="s">
        <v>258</v>
      </c>
      <c r="D13" s="214"/>
      <c r="E13" s="214"/>
    </row>
    <row r="14" spans="1:5" ht="18" customHeight="1" thickBot="1">
      <c r="A14" s="213"/>
      <c r="B14" s="213"/>
      <c r="C14" s="129" t="s">
        <v>243</v>
      </c>
      <c r="D14" s="129" t="s">
        <v>277</v>
      </c>
      <c r="E14" s="129" t="s">
        <v>304</v>
      </c>
    </row>
    <row r="15" spans="1:9" s="23" customFormat="1" ht="17.25" thickBot="1">
      <c r="A15" s="215">
        <v>1</v>
      </c>
      <c r="B15" s="215">
        <v>2</v>
      </c>
      <c r="C15" s="215" t="s">
        <v>259</v>
      </c>
      <c r="D15" s="215" t="s">
        <v>260</v>
      </c>
      <c r="E15" s="215" t="s">
        <v>261</v>
      </c>
      <c r="F15" s="30"/>
      <c r="G15" s="27">
        <v>2022</v>
      </c>
      <c r="H15" s="27">
        <v>2023</v>
      </c>
      <c r="I15" s="27">
        <v>2024</v>
      </c>
    </row>
    <row r="16" spans="1:9" s="23" customFormat="1" ht="16.5">
      <c r="A16" s="216" t="s">
        <v>0</v>
      </c>
      <c r="B16" s="217" t="s">
        <v>92</v>
      </c>
      <c r="C16" s="218">
        <f>C17</f>
        <v>1298.71</v>
      </c>
      <c r="D16" s="218">
        <f>D17</f>
        <v>781.61</v>
      </c>
      <c r="E16" s="218">
        <f>E17</f>
        <v>806.51</v>
      </c>
      <c r="F16" s="30"/>
      <c r="G16" s="94">
        <f>37+11.1</f>
        <v>48.1</v>
      </c>
      <c r="H16" s="94">
        <v>72</v>
      </c>
      <c r="I16" s="223">
        <v>74</v>
      </c>
    </row>
    <row r="17" spans="1:9" s="24" customFormat="1" ht="16.5">
      <c r="A17" s="241" t="s">
        <v>1</v>
      </c>
      <c r="B17" s="242" t="s">
        <v>23</v>
      </c>
      <c r="C17" s="243">
        <f>C18+C23+C25+C30</f>
        <v>1298.71</v>
      </c>
      <c r="D17" s="243">
        <f>D18+D23+D25+D30</f>
        <v>781.61</v>
      </c>
      <c r="E17" s="243">
        <f>E18+E23+E25+E30</f>
        <v>806.51</v>
      </c>
      <c r="F17" s="30"/>
      <c r="G17" s="74">
        <f>C16+G16</f>
        <v>1346.81</v>
      </c>
      <c r="H17" s="74">
        <f>D16+H16</f>
        <v>853.61</v>
      </c>
      <c r="I17" s="74">
        <f>E16+I16</f>
        <v>880.51</v>
      </c>
    </row>
    <row r="18" spans="1:9" s="240" customFormat="1" ht="16.5">
      <c r="A18" s="234" t="s">
        <v>234</v>
      </c>
      <c r="B18" s="235" t="s">
        <v>315</v>
      </c>
      <c r="C18" s="236">
        <f>C19+C21</f>
        <v>781.2</v>
      </c>
      <c r="D18" s="236">
        <f>D19+D21</f>
        <v>453.2</v>
      </c>
      <c r="E18" s="236">
        <f>E19</f>
        <v>474.9</v>
      </c>
      <c r="F18" s="237"/>
      <c r="G18" s="239">
        <f>прил4!I13</f>
        <v>1346.7901900000004</v>
      </c>
      <c r="H18" s="239">
        <f>прил4!J13</f>
        <v>853.5999999999999</v>
      </c>
      <c r="I18" s="239">
        <f>прил4!K13</f>
        <v>880.5</v>
      </c>
    </row>
    <row r="19" spans="1:9" s="25" customFormat="1" ht="30" customHeight="1" thickBot="1">
      <c r="A19" s="219" t="s">
        <v>235</v>
      </c>
      <c r="B19" s="220" t="s">
        <v>30</v>
      </c>
      <c r="C19" s="221">
        <f>C20</f>
        <v>559</v>
      </c>
      <c r="D19" s="221">
        <f>D20</f>
        <v>453.2</v>
      </c>
      <c r="E19" s="221">
        <f>E20</f>
        <v>474.9</v>
      </c>
      <c r="F19" s="30"/>
      <c r="G19" s="75">
        <f>G17-G18</f>
        <v>0.01980999999955202</v>
      </c>
      <c r="H19" s="75">
        <f>H17-H18</f>
        <v>0.010000000000104592</v>
      </c>
      <c r="I19" s="75">
        <f>I17-I18</f>
        <v>0.009999999999990905</v>
      </c>
    </row>
    <row r="20" spans="1:7" s="24" customFormat="1" ht="30" customHeight="1">
      <c r="A20" s="219" t="s">
        <v>230</v>
      </c>
      <c r="B20" s="220" t="s">
        <v>316</v>
      </c>
      <c r="C20" s="222">
        <f>553.5+5.5</f>
        <v>559</v>
      </c>
      <c r="D20" s="222">
        <f>448.7+4.5</f>
        <v>453.2</v>
      </c>
      <c r="E20" s="222">
        <f>470.2+4.7</f>
        <v>474.9</v>
      </c>
      <c r="F20" s="30"/>
      <c r="G20" s="30"/>
    </row>
    <row r="21" spans="1:7" ht="17.25">
      <c r="A21" s="219" t="s">
        <v>317</v>
      </c>
      <c r="B21" s="220" t="s">
        <v>318</v>
      </c>
      <c r="C21" s="221">
        <f>C22</f>
        <v>222.2</v>
      </c>
      <c r="D21" s="221">
        <v>0</v>
      </c>
      <c r="E21" s="221">
        <f>E22</f>
        <v>0</v>
      </c>
      <c r="F21" s="30"/>
      <c r="G21" s="30"/>
    </row>
    <row r="22" spans="1:6" ht="17.25">
      <c r="A22" s="219" t="s">
        <v>319</v>
      </c>
      <c r="B22" s="220" t="s">
        <v>320</v>
      </c>
      <c r="C22" s="222">
        <v>222.2</v>
      </c>
      <c r="D22" s="222">
        <f>D21</f>
        <v>0</v>
      </c>
      <c r="E22" s="222">
        <f>E21</f>
        <v>0</v>
      </c>
      <c r="F22" s="30"/>
    </row>
    <row r="23" spans="1:7" ht="17.25">
      <c r="A23" s="219" t="s">
        <v>236</v>
      </c>
      <c r="B23" s="220" t="s">
        <v>187</v>
      </c>
      <c r="C23" s="221">
        <f>C24</f>
        <v>142.2</v>
      </c>
      <c r="D23" s="221">
        <f>D24</f>
        <v>0</v>
      </c>
      <c r="E23" s="221">
        <f>E24</f>
        <v>0</v>
      </c>
      <c r="F23" s="30"/>
      <c r="G23" s="30"/>
    </row>
    <row r="24" spans="1:6" ht="17.25">
      <c r="A24" s="219" t="s">
        <v>237</v>
      </c>
      <c r="B24" s="220" t="s">
        <v>210</v>
      </c>
      <c r="C24" s="221">
        <v>142.2</v>
      </c>
      <c r="D24" s="221">
        <v>0</v>
      </c>
      <c r="E24" s="221">
        <v>0</v>
      </c>
      <c r="F24" s="30"/>
    </row>
    <row r="25" spans="1:7" s="238" customFormat="1" ht="18">
      <c r="A25" s="234" t="s">
        <v>238</v>
      </c>
      <c r="B25" s="235" t="s">
        <v>321</v>
      </c>
      <c r="C25" s="236">
        <f>C26+C28</f>
        <v>95.3</v>
      </c>
      <c r="D25" s="236">
        <f>D26+D28</f>
        <v>92.8</v>
      </c>
      <c r="E25" s="236">
        <f>E26+E28</f>
        <v>96</v>
      </c>
      <c r="F25" s="237"/>
      <c r="G25" s="237"/>
    </row>
    <row r="26" spans="1:7" ht="17.25">
      <c r="A26" s="219" t="s">
        <v>239</v>
      </c>
      <c r="B26" s="220" t="s">
        <v>217</v>
      </c>
      <c r="C26" s="221">
        <f>C27</f>
        <v>0</v>
      </c>
      <c r="D26" s="221">
        <f>D27</f>
        <v>0</v>
      </c>
      <c r="E26" s="221">
        <f>E27</f>
        <v>0</v>
      </c>
      <c r="F26" s="30"/>
      <c r="G26" s="30"/>
    </row>
    <row r="27" spans="1:7" ht="53.25">
      <c r="A27" s="219" t="s">
        <v>232</v>
      </c>
      <c r="B27" s="220" t="s">
        <v>322</v>
      </c>
      <c r="C27" s="222">
        <v>0</v>
      </c>
      <c r="D27" s="222">
        <v>0</v>
      </c>
      <c r="E27" s="222">
        <v>0</v>
      </c>
      <c r="F27" s="30"/>
      <c r="G27" s="30"/>
    </row>
    <row r="28" spans="1:7" ht="27">
      <c r="A28" s="219" t="s">
        <v>240</v>
      </c>
      <c r="B28" s="220" t="s">
        <v>52</v>
      </c>
      <c r="C28" s="222">
        <f>C29</f>
        <v>95.3</v>
      </c>
      <c r="D28" s="222">
        <f>D29</f>
        <v>92.8</v>
      </c>
      <c r="E28" s="222">
        <f>E29</f>
        <v>96</v>
      </c>
      <c r="F28" s="30"/>
      <c r="G28" s="30"/>
    </row>
    <row r="29" spans="1:7" ht="27">
      <c r="A29" s="219" t="s">
        <v>231</v>
      </c>
      <c r="B29" s="220" t="s">
        <v>51</v>
      </c>
      <c r="C29" s="222">
        <v>95.3</v>
      </c>
      <c r="D29" s="222">
        <v>92.8</v>
      </c>
      <c r="E29" s="222">
        <v>96</v>
      </c>
      <c r="F29" s="30"/>
      <c r="G29" s="30"/>
    </row>
    <row r="30" spans="1:7" s="238" customFormat="1" ht="18">
      <c r="A30" s="234" t="s">
        <v>241</v>
      </c>
      <c r="B30" s="235" t="s">
        <v>60</v>
      </c>
      <c r="C30" s="236">
        <f>C31+C33</f>
        <v>280.01</v>
      </c>
      <c r="D30" s="236">
        <f aca="true" t="shared" si="0" ref="C30:E31">D31</f>
        <v>235.61</v>
      </c>
      <c r="E30" s="236">
        <f t="shared" si="0"/>
        <v>235.61</v>
      </c>
      <c r="F30" s="237"/>
      <c r="G30" s="237"/>
    </row>
    <row r="31" spans="1:5" ht="27">
      <c r="A31" s="219" t="s">
        <v>242</v>
      </c>
      <c r="B31" s="220" t="s">
        <v>89</v>
      </c>
      <c r="C31" s="221">
        <f t="shared" si="0"/>
        <v>235.61</v>
      </c>
      <c r="D31" s="221">
        <f t="shared" si="0"/>
        <v>235.61</v>
      </c>
      <c r="E31" s="221">
        <f t="shared" si="0"/>
        <v>235.61</v>
      </c>
    </row>
    <row r="32" spans="1:5" ht="39.75">
      <c r="A32" s="219" t="s">
        <v>233</v>
      </c>
      <c r="B32" s="220" t="s">
        <v>53</v>
      </c>
      <c r="C32" s="222">
        <f>21.105+21.105+193.4</f>
        <v>235.61</v>
      </c>
      <c r="D32" s="222">
        <f>21.105+21.105+193.4</f>
        <v>235.61</v>
      </c>
      <c r="E32" s="222">
        <f>21.105+21.105+193.4</f>
        <v>235.61</v>
      </c>
    </row>
    <row r="33" spans="1:7" ht="17.25">
      <c r="A33" s="219" t="s">
        <v>323</v>
      </c>
      <c r="B33" s="219" t="s">
        <v>54</v>
      </c>
      <c r="C33" s="222">
        <f>C34</f>
        <v>44.4</v>
      </c>
      <c r="D33" s="222"/>
      <c r="E33" s="222"/>
      <c r="F33" s="30"/>
      <c r="G33" s="30"/>
    </row>
    <row r="34" spans="1:7" ht="17.25">
      <c r="A34" s="219" t="s">
        <v>324</v>
      </c>
      <c r="B34" s="219" t="s">
        <v>55</v>
      </c>
      <c r="C34" s="222">
        <v>44.4</v>
      </c>
      <c r="D34" s="222"/>
      <c r="E34" s="222"/>
      <c r="F34" s="30"/>
      <c r="G34" s="30"/>
    </row>
    <row r="35" spans="1:5" ht="17.25">
      <c r="A35" s="219" t="s">
        <v>57</v>
      </c>
      <c r="B35" s="219" t="s">
        <v>56</v>
      </c>
      <c r="C35" s="95"/>
      <c r="D35" s="95"/>
      <c r="E35" s="96"/>
    </row>
  </sheetData>
  <sheetProtection formatCells="0" formatColumns="0" formatRows="0" sort="0" autoFilter="0"/>
  <autoFilter ref="A14:G35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zoomScale="85" zoomScaleNormal="85" zoomScalePageLayoutView="0" workbookViewId="0" topLeftCell="A1">
      <selection activeCell="A1" sqref="A1:K121"/>
    </sheetView>
  </sheetViews>
  <sheetFormatPr defaultColWidth="9.125" defaultRowHeight="12.75"/>
  <cols>
    <col min="1" max="1" width="59.50390625" style="15" customWidth="1"/>
    <col min="2" max="2" width="4.00390625" style="15" bestFit="1" customWidth="1"/>
    <col min="3" max="3" width="4.50390625" style="15" bestFit="1" customWidth="1"/>
    <col min="4" max="4" width="4.25390625" style="15" customWidth="1"/>
    <col min="5" max="5" width="3.50390625" style="15" bestFit="1" customWidth="1"/>
    <col min="6" max="6" width="3.50390625" style="15" customWidth="1"/>
    <col min="7" max="7" width="7.625" style="15" bestFit="1" customWidth="1"/>
    <col min="8" max="8" width="6.50390625" style="15" customWidth="1"/>
    <col min="9" max="11" width="16.875" style="17" customWidth="1"/>
    <col min="12" max="12" width="9.625" style="11" bestFit="1" customWidth="1"/>
    <col min="13" max="16384" width="9.125" style="11" customWidth="1"/>
  </cols>
  <sheetData>
    <row r="1" spans="3:11" ht="18">
      <c r="C1" s="13"/>
      <c r="I1" s="250" t="s">
        <v>311</v>
      </c>
      <c r="J1" s="252"/>
      <c r="K1" s="252"/>
    </row>
    <row r="2" spans="3:11" ht="21" customHeight="1">
      <c r="C2" s="13"/>
      <c r="I2" s="248" t="str">
        <f>прил3!C2</f>
        <v>к решению  Совета депутатов
Ново-Мамангинского сельского поселения Ковылкинского муниципального района Республики Мордовия «О бюджете Ново-Мамангинского сельского поселения Ковылкинского муниципального района Республики Мордовия на 2022 год и на плановый период 2023 и 2024 годов»    
от 30.12.2021 №1
(в редакции решения Совета депутатов Ново-Мамангинского сельского поселения Ковылкинского муниципального района от 24.10.2022 г. №1)</v>
      </c>
      <c r="J2" s="249"/>
      <c r="K2" s="249"/>
    </row>
    <row r="3" spans="3:11" ht="18">
      <c r="C3" s="13"/>
      <c r="I3" s="249"/>
      <c r="J3" s="249"/>
      <c r="K3" s="249"/>
    </row>
    <row r="4" spans="3:11" ht="18">
      <c r="C4" s="13"/>
      <c r="I4" s="249"/>
      <c r="J4" s="249"/>
      <c r="K4" s="249"/>
    </row>
    <row r="5" spans="3:11" ht="18">
      <c r="C5" s="13"/>
      <c r="D5" s="7"/>
      <c r="E5" s="7"/>
      <c r="F5" s="7"/>
      <c r="G5" s="7"/>
      <c r="I5" s="249"/>
      <c r="J5" s="249"/>
      <c r="K5" s="249"/>
    </row>
    <row r="6" spans="8:11" ht="16.5" customHeight="1">
      <c r="H6" s="8"/>
      <c r="I6" s="249"/>
      <c r="J6" s="249"/>
      <c r="K6" s="249"/>
    </row>
    <row r="7" spans="1:11" ht="62.25" customHeight="1">
      <c r="A7" s="18"/>
      <c r="B7" s="19"/>
      <c r="C7" s="19"/>
      <c r="D7" s="19"/>
      <c r="E7" s="19"/>
      <c r="F7" s="19"/>
      <c r="G7" s="19"/>
      <c r="H7" s="19"/>
      <c r="I7" s="249"/>
      <c r="J7" s="249"/>
      <c r="K7" s="249"/>
    </row>
    <row r="8" spans="1:11" ht="140.25" customHeight="1">
      <c r="A8" s="182" t="s">
        <v>305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</row>
    <row r="9" spans="1:8" ht="12">
      <c r="A9" s="18"/>
      <c r="B9" s="19"/>
      <c r="C9" s="19"/>
      <c r="D9" s="19"/>
      <c r="E9" s="19"/>
      <c r="F9" s="19"/>
      <c r="G9" s="19"/>
      <c r="H9" s="19"/>
    </row>
    <row r="10" spans="1:11" ht="12.75" thickBot="1">
      <c r="A10" s="20"/>
      <c r="B10" s="20"/>
      <c r="C10" s="20"/>
      <c r="D10" s="20"/>
      <c r="E10" s="20"/>
      <c r="F10" s="20"/>
      <c r="G10" s="20"/>
      <c r="H10" s="20"/>
      <c r="I10" s="21"/>
      <c r="J10" s="21"/>
      <c r="K10" s="21"/>
    </row>
    <row r="11" spans="1:11" s="28" customFormat="1" ht="15.75" thickBot="1">
      <c r="A11" s="46" t="s">
        <v>193</v>
      </c>
      <c r="B11" s="183" t="s">
        <v>195</v>
      </c>
      <c r="C11" s="185" t="s">
        <v>196</v>
      </c>
      <c r="D11" s="187" t="s">
        <v>197</v>
      </c>
      <c r="E11" s="183"/>
      <c r="F11" s="183"/>
      <c r="G11" s="188"/>
      <c r="H11" s="185" t="s">
        <v>198</v>
      </c>
      <c r="I11" s="180" t="s">
        <v>7</v>
      </c>
      <c r="J11" s="180"/>
      <c r="K11" s="181"/>
    </row>
    <row r="12" spans="1:11" s="28" customFormat="1" ht="15.75" thickBot="1">
      <c r="A12" s="93"/>
      <c r="B12" s="184"/>
      <c r="C12" s="186"/>
      <c r="D12" s="189"/>
      <c r="E12" s="184"/>
      <c r="F12" s="184"/>
      <c r="G12" s="190"/>
      <c r="H12" s="186"/>
      <c r="I12" s="92" t="s">
        <v>243</v>
      </c>
      <c r="J12" s="91" t="s">
        <v>277</v>
      </c>
      <c r="K12" s="92" t="s">
        <v>304</v>
      </c>
    </row>
    <row r="13" spans="1:12" ht="24.75" customHeight="1" thickBot="1">
      <c r="A13" s="169" t="s">
        <v>140</v>
      </c>
      <c r="B13" s="170"/>
      <c r="C13" s="170"/>
      <c r="D13" s="170"/>
      <c r="E13" s="170"/>
      <c r="F13" s="170"/>
      <c r="G13" s="170" t="s">
        <v>199</v>
      </c>
      <c r="H13" s="170" t="s">
        <v>199</v>
      </c>
      <c r="I13" s="171">
        <f>I15+I26+I80+I89+I106+I114+I116+I73+I55+I47+I72+I88-1.87</f>
        <v>1346.7901900000004</v>
      </c>
      <c r="J13" s="171">
        <f>J15+J26+J80+J89+J106+J114+J116+J73+J55+0.2</f>
        <v>853.5999999999999</v>
      </c>
      <c r="K13" s="171">
        <f>K15+K26+K80+K89+K106+K114+K116+K73+K55-0.4</f>
        <v>880.5</v>
      </c>
      <c r="L13" s="11">
        <f>1291.3-I13</f>
        <v>-55.49019000000044</v>
      </c>
    </row>
    <row r="14" spans="1:12" s="22" customFormat="1" ht="13.5">
      <c r="A14" s="172" t="s">
        <v>79</v>
      </c>
      <c r="B14" s="173" t="s">
        <v>200</v>
      </c>
      <c r="C14" s="173"/>
      <c r="D14" s="174"/>
      <c r="E14" s="174"/>
      <c r="F14" s="174"/>
      <c r="G14" s="174" t="s">
        <v>199</v>
      </c>
      <c r="H14" s="175" t="s">
        <v>199</v>
      </c>
      <c r="I14" s="176">
        <f>I15+I26+I55+I61+I68+0.02</f>
        <v>880.59752</v>
      </c>
      <c r="J14" s="176">
        <f>J15+J26+J55+J61+J68+0.02</f>
        <v>481.32</v>
      </c>
      <c r="K14" s="176">
        <f>K15+K26+K55+K61+K68+0.02</f>
        <v>505.02</v>
      </c>
      <c r="L14" s="22">
        <f>I14-880.6</f>
        <v>-0.002479999999991378</v>
      </c>
    </row>
    <row r="15" spans="1:11" s="44" customFormat="1" ht="26.25">
      <c r="A15" s="131" t="s">
        <v>191</v>
      </c>
      <c r="B15" s="131" t="s">
        <v>200</v>
      </c>
      <c r="C15" s="131" t="s">
        <v>144</v>
      </c>
      <c r="D15" s="131"/>
      <c r="E15" s="131"/>
      <c r="F15" s="131"/>
      <c r="G15" s="131"/>
      <c r="H15" s="131"/>
      <c r="I15" s="155">
        <f aca="true" t="shared" si="0" ref="I15:K16">I16</f>
        <v>389.8</v>
      </c>
      <c r="J15" s="155">
        <f t="shared" si="0"/>
        <v>216.20999999999998</v>
      </c>
      <c r="K15" s="155">
        <f t="shared" si="0"/>
        <v>216.51</v>
      </c>
    </row>
    <row r="16" spans="1:11" ht="26.25">
      <c r="A16" s="135" t="s">
        <v>31</v>
      </c>
      <c r="B16" s="131" t="s">
        <v>200</v>
      </c>
      <c r="C16" s="131" t="s">
        <v>144</v>
      </c>
      <c r="D16" s="131" t="s">
        <v>216</v>
      </c>
      <c r="E16" s="131" t="s">
        <v>4</v>
      </c>
      <c r="F16" s="131"/>
      <c r="G16" s="131"/>
      <c r="H16" s="131"/>
      <c r="I16" s="155">
        <f t="shared" si="0"/>
        <v>389.8</v>
      </c>
      <c r="J16" s="155">
        <f t="shared" si="0"/>
        <v>216.20999999999998</v>
      </c>
      <c r="K16" s="155">
        <f t="shared" si="0"/>
        <v>216.51</v>
      </c>
    </row>
    <row r="17" spans="1:11" ht="39">
      <c r="A17" s="135" t="s">
        <v>34</v>
      </c>
      <c r="B17" s="131" t="s">
        <v>200</v>
      </c>
      <c r="C17" s="131" t="s">
        <v>144</v>
      </c>
      <c r="D17" s="131" t="s">
        <v>216</v>
      </c>
      <c r="E17" s="131" t="s">
        <v>202</v>
      </c>
      <c r="F17" s="131"/>
      <c r="G17" s="131"/>
      <c r="H17" s="131"/>
      <c r="I17" s="155">
        <f>I18</f>
        <v>389.8</v>
      </c>
      <c r="J17" s="155">
        <f>J18+J22</f>
        <v>216.20999999999998</v>
      </c>
      <c r="K17" s="155">
        <f>K18+K22</f>
        <v>216.51</v>
      </c>
    </row>
    <row r="18" spans="1:11" ht="35.25" customHeight="1">
      <c r="A18" s="135" t="s">
        <v>180</v>
      </c>
      <c r="B18" s="131" t="s">
        <v>200</v>
      </c>
      <c r="C18" s="131" t="s">
        <v>144</v>
      </c>
      <c r="D18" s="131" t="s">
        <v>216</v>
      </c>
      <c r="E18" s="131" t="s">
        <v>202</v>
      </c>
      <c r="F18" s="131" t="s">
        <v>71</v>
      </c>
      <c r="G18" s="131" t="s">
        <v>72</v>
      </c>
      <c r="H18" s="131"/>
      <c r="I18" s="155">
        <f>I19</f>
        <v>389.8</v>
      </c>
      <c r="J18" s="155">
        <f aca="true" t="shared" si="1" ref="J18:K20">J19</f>
        <v>216.20999999999998</v>
      </c>
      <c r="K18" s="155">
        <f t="shared" si="1"/>
        <v>216.51</v>
      </c>
    </row>
    <row r="19" spans="1:11" ht="53.25" customHeight="1">
      <c r="A19" s="135" t="s">
        <v>171</v>
      </c>
      <c r="B19" s="131" t="s">
        <v>200</v>
      </c>
      <c r="C19" s="131" t="s">
        <v>144</v>
      </c>
      <c r="D19" s="131" t="s">
        <v>216</v>
      </c>
      <c r="E19" s="131" t="s">
        <v>202</v>
      </c>
      <c r="F19" s="131" t="s">
        <v>71</v>
      </c>
      <c r="G19" s="131">
        <v>41150</v>
      </c>
      <c r="H19" s="131"/>
      <c r="I19" s="155">
        <f>I20</f>
        <v>389.8</v>
      </c>
      <c r="J19" s="155">
        <f t="shared" si="1"/>
        <v>216.20999999999998</v>
      </c>
      <c r="K19" s="155">
        <f t="shared" si="1"/>
        <v>216.51</v>
      </c>
    </row>
    <row r="20" spans="1:11" ht="54.75" customHeight="1">
      <c r="A20" s="135" t="s">
        <v>268</v>
      </c>
      <c r="B20" s="131" t="s">
        <v>200</v>
      </c>
      <c r="C20" s="131" t="s">
        <v>144</v>
      </c>
      <c r="D20" s="131" t="s">
        <v>216</v>
      </c>
      <c r="E20" s="131" t="s">
        <v>202</v>
      </c>
      <c r="F20" s="131" t="s">
        <v>71</v>
      </c>
      <c r="G20" s="131">
        <v>41150</v>
      </c>
      <c r="H20" s="131" t="s">
        <v>283</v>
      </c>
      <c r="I20" s="155">
        <f>I21</f>
        <v>389.8</v>
      </c>
      <c r="J20" s="155">
        <f t="shared" si="1"/>
        <v>216.20999999999998</v>
      </c>
      <c r="K20" s="155">
        <f t="shared" si="1"/>
        <v>216.51</v>
      </c>
    </row>
    <row r="21" spans="1:11" ht="26.25">
      <c r="A21" s="135" t="s">
        <v>157</v>
      </c>
      <c r="B21" s="135" t="s">
        <v>200</v>
      </c>
      <c r="C21" s="135" t="s">
        <v>144</v>
      </c>
      <c r="D21" s="135" t="s">
        <v>216</v>
      </c>
      <c r="E21" s="135" t="s">
        <v>202</v>
      </c>
      <c r="F21" s="135" t="s">
        <v>71</v>
      </c>
      <c r="G21" s="135">
        <v>41150</v>
      </c>
      <c r="H21" s="177" t="s">
        <v>151</v>
      </c>
      <c r="I21" s="137">
        <f>56.1+286+47.7</f>
        <v>389.8</v>
      </c>
      <c r="J21" s="137">
        <f>30.7+102+88.91-5.4</f>
        <v>216.20999999999998</v>
      </c>
      <c r="K21" s="137">
        <f>30.7+102+83.81</f>
        <v>216.51</v>
      </c>
    </row>
    <row r="22" spans="1:11" ht="39">
      <c r="A22" s="135" t="s">
        <v>84</v>
      </c>
      <c r="B22" s="131" t="s">
        <v>200</v>
      </c>
      <c r="C22" s="131" t="s">
        <v>201</v>
      </c>
      <c r="D22" s="131" t="s">
        <v>216</v>
      </c>
      <c r="E22" s="131" t="s">
        <v>222</v>
      </c>
      <c r="F22" s="131" t="s">
        <v>71</v>
      </c>
      <c r="G22" s="131" t="s">
        <v>254</v>
      </c>
      <c r="H22" s="131" t="s">
        <v>199</v>
      </c>
      <c r="I22" s="155">
        <f>I23</f>
        <v>142.2</v>
      </c>
      <c r="J22" s="155">
        <f aca="true" t="shared" si="2" ref="J22:K24">J23</f>
        <v>0</v>
      </c>
      <c r="K22" s="155">
        <f t="shared" si="2"/>
        <v>0</v>
      </c>
    </row>
    <row r="23" spans="1:11" ht="52.5">
      <c r="A23" s="135" t="s">
        <v>91</v>
      </c>
      <c r="B23" s="131" t="s">
        <v>200</v>
      </c>
      <c r="C23" s="131" t="s">
        <v>201</v>
      </c>
      <c r="D23" s="131" t="s">
        <v>216</v>
      </c>
      <c r="E23" s="131" t="s">
        <v>222</v>
      </c>
      <c r="F23" s="131" t="s">
        <v>71</v>
      </c>
      <c r="G23" s="131" t="s">
        <v>254</v>
      </c>
      <c r="H23" s="131" t="s">
        <v>199</v>
      </c>
      <c r="I23" s="155">
        <f>I24</f>
        <v>142.2</v>
      </c>
      <c r="J23" s="155">
        <f t="shared" si="2"/>
        <v>0</v>
      </c>
      <c r="K23" s="155">
        <f t="shared" si="2"/>
        <v>0</v>
      </c>
    </row>
    <row r="24" spans="1:11" s="44" customFormat="1" ht="52.5">
      <c r="A24" s="135" t="s">
        <v>268</v>
      </c>
      <c r="B24" s="132" t="s">
        <v>200</v>
      </c>
      <c r="C24" s="132" t="s">
        <v>201</v>
      </c>
      <c r="D24" s="132" t="s">
        <v>216</v>
      </c>
      <c r="E24" s="132" t="s">
        <v>222</v>
      </c>
      <c r="F24" s="132" t="s">
        <v>71</v>
      </c>
      <c r="G24" s="132" t="s">
        <v>254</v>
      </c>
      <c r="H24" s="156" t="s">
        <v>283</v>
      </c>
      <c r="I24" s="134">
        <f>I25</f>
        <v>142.2</v>
      </c>
      <c r="J24" s="134">
        <f t="shared" si="2"/>
        <v>0</v>
      </c>
      <c r="K24" s="134">
        <f t="shared" si="2"/>
        <v>0</v>
      </c>
    </row>
    <row r="25" spans="1:11" ht="26.25">
      <c r="A25" s="135" t="s">
        <v>157</v>
      </c>
      <c r="B25" s="135" t="s">
        <v>200</v>
      </c>
      <c r="C25" s="135" t="s">
        <v>201</v>
      </c>
      <c r="D25" s="135" t="s">
        <v>216</v>
      </c>
      <c r="E25" s="135" t="s">
        <v>222</v>
      </c>
      <c r="F25" s="135" t="s">
        <v>71</v>
      </c>
      <c r="G25" s="135" t="s">
        <v>254</v>
      </c>
      <c r="H25" s="177" t="s">
        <v>151</v>
      </c>
      <c r="I25" s="137">
        <v>142.2</v>
      </c>
      <c r="J25" s="137">
        <v>0</v>
      </c>
      <c r="K25" s="137">
        <v>0</v>
      </c>
    </row>
    <row r="26" spans="1:11" ht="39">
      <c r="A26" s="131" t="s">
        <v>115</v>
      </c>
      <c r="B26" s="131" t="s">
        <v>200</v>
      </c>
      <c r="C26" s="131" t="s">
        <v>201</v>
      </c>
      <c r="D26" s="131"/>
      <c r="E26" s="131"/>
      <c r="F26" s="131"/>
      <c r="G26" s="131"/>
      <c r="H26" s="131" t="s">
        <v>199</v>
      </c>
      <c r="I26" s="155">
        <f>I27+I49+I22</f>
        <v>460.98752</v>
      </c>
      <c r="J26" s="155">
        <f>J27+J49+J22</f>
        <v>242.3</v>
      </c>
      <c r="K26" s="155">
        <f>K27+K49+K22</f>
        <v>265.7</v>
      </c>
    </row>
    <row r="27" spans="1:11" ht="26.25" customHeight="1">
      <c r="A27" s="135" t="s">
        <v>123</v>
      </c>
      <c r="B27" s="131" t="s">
        <v>200</v>
      </c>
      <c r="C27" s="131" t="s">
        <v>201</v>
      </c>
      <c r="D27" s="131" t="s">
        <v>216</v>
      </c>
      <c r="E27" s="131" t="s">
        <v>4</v>
      </c>
      <c r="F27" s="131"/>
      <c r="G27" s="131"/>
      <c r="H27" s="131"/>
      <c r="I27" s="155">
        <f>I28</f>
        <v>318.78752000000003</v>
      </c>
      <c r="J27" s="155">
        <f>J28</f>
        <v>242.3</v>
      </c>
      <c r="K27" s="155">
        <f>K28</f>
        <v>265.7</v>
      </c>
    </row>
    <row r="28" spans="1:11" ht="39">
      <c r="A28" s="135" t="s">
        <v>34</v>
      </c>
      <c r="B28" s="131" t="s">
        <v>200</v>
      </c>
      <c r="C28" s="131" t="s">
        <v>201</v>
      </c>
      <c r="D28" s="131" t="s">
        <v>216</v>
      </c>
      <c r="E28" s="131" t="s">
        <v>222</v>
      </c>
      <c r="F28" s="131"/>
      <c r="G28" s="131"/>
      <c r="H28" s="131"/>
      <c r="I28" s="155">
        <f>I29+I38</f>
        <v>318.78752000000003</v>
      </c>
      <c r="J28" s="155">
        <f>J29+J38</f>
        <v>242.3</v>
      </c>
      <c r="K28" s="155">
        <f>K29+K38</f>
        <v>265.7</v>
      </c>
    </row>
    <row r="29" spans="1:11" ht="12.75">
      <c r="A29" s="135" t="s">
        <v>180</v>
      </c>
      <c r="B29" s="132" t="s">
        <v>200</v>
      </c>
      <c r="C29" s="132" t="s">
        <v>201</v>
      </c>
      <c r="D29" s="132" t="s">
        <v>216</v>
      </c>
      <c r="E29" s="132" t="s">
        <v>222</v>
      </c>
      <c r="F29" s="132" t="s">
        <v>71</v>
      </c>
      <c r="G29" s="132" t="s">
        <v>72</v>
      </c>
      <c r="H29" s="156"/>
      <c r="I29" s="134">
        <f>I30+I33+I37</f>
        <v>276.6</v>
      </c>
      <c r="J29" s="134">
        <f>J30+J33</f>
        <v>200.1</v>
      </c>
      <c r="K29" s="134">
        <f>K30+K33</f>
        <v>223.5</v>
      </c>
    </row>
    <row r="30" spans="1:11" ht="26.25">
      <c r="A30" s="135" t="s">
        <v>181</v>
      </c>
      <c r="B30" s="131" t="s">
        <v>200</v>
      </c>
      <c r="C30" s="131" t="s">
        <v>201</v>
      </c>
      <c r="D30" s="131" t="s">
        <v>216</v>
      </c>
      <c r="E30" s="131" t="s">
        <v>222</v>
      </c>
      <c r="F30" s="131" t="s">
        <v>71</v>
      </c>
      <c r="G30" s="131" t="s">
        <v>68</v>
      </c>
      <c r="H30" s="131"/>
      <c r="I30" s="155">
        <f aca="true" t="shared" si="3" ref="I30:K31">I31</f>
        <v>204.6</v>
      </c>
      <c r="J30" s="155">
        <f t="shared" si="3"/>
        <v>170.1</v>
      </c>
      <c r="K30" s="155">
        <f t="shared" si="3"/>
        <v>193.3</v>
      </c>
    </row>
    <row r="31" spans="1:11" ht="52.5">
      <c r="A31" s="135" t="s">
        <v>268</v>
      </c>
      <c r="B31" s="131" t="s">
        <v>200</v>
      </c>
      <c r="C31" s="131" t="s">
        <v>201</v>
      </c>
      <c r="D31" s="131" t="s">
        <v>216</v>
      </c>
      <c r="E31" s="131" t="s">
        <v>222</v>
      </c>
      <c r="F31" s="131" t="s">
        <v>71</v>
      </c>
      <c r="G31" s="131" t="s">
        <v>68</v>
      </c>
      <c r="H31" s="131" t="s">
        <v>283</v>
      </c>
      <c r="I31" s="155">
        <f t="shared" si="3"/>
        <v>204.6</v>
      </c>
      <c r="J31" s="155">
        <f t="shared" si="3"/>
        <v>170.1</v>
      </c>
      <c r="K31" s="155">
        <f t="shared" si="3"/>
        <v>193.3</v>
      </c>
    </row>
    <row r="32" spans="1:11" ht="26.25">
      <c r="A32" s="135" t="s">
        <v>157</v>
      </c>
      <c r="B32" s="135" t="s">
        <v>200</v>
      </c>
      <c r="C32" s="135" t="s">
        <v>201</v>
      </c>
      <c r="D32" s="135" t="s">
        <v>216</v>
      </c>
      <c r="E32" s="135" t="s">
        <v>222</v>
      </c>
      <c r="F32" s="135" t="s">
        <v>71</v>
      </c>
      <c r="G32" s="135" t="s">
        <v>68</v>
      </c>
      <c r="H32" s="177" t="s">
        <v>151</v>
      </c>
      <c r="I32" s="137">
        <f>47.5+157.1</f>
        <v>204.6</v>
      </c>
      <c r="J32" s="137">
        <f>43+127.1</f>
        <v>170.1</v>
      </c>
      <c r="K32" s="137">
        <f>43+150.3</f>
        <v>193.3</v>
      </c>
    </row>
    <row r="33" spans="1:11" ht="32.25" customHeight="1">
      <c r="A33" s="131" t="s">
        <v>190</v>
      </c>
      <c r="B33" s="131" t="s">
        <v>200</v>
      </c>
      <c r="C33" s="131" t="s">
        <v>201</v>
      </c>
      <c r="D33" s="131" t="s">
        <v>216</v>
      </c>
      <c r="E33" s="131" t="s">
        <v>222</v>
      </c>
      <c r="F33" s="131" t="s">
        <v>71</v>
      </c>
      <c r="G33" s="131" t="s">
        <v>165</v>
      </c>
      <c r="H33" s="131"/>
      <c r="I33" s="155">
        <f aca="true" t="shared" si="4" ref="I33:K34">I34</f>
        <v>60.4</v>
      </c>
      <c r="J33" s="155">
        <f t="shared" si="4"/>
        <v>30</v>
      </c>
      <c r="K33" s="155">
        <f t="shared" si="4"/>
        <v>30.2</v>
      </c>
    </row>
    <row r="34" spans="1:11" ht="45" customHeight="1">
      <c r="A34" s="131" t="s">
        <v>270</v>
      </c>
      <c r="B34" s="131" t="s">
        <v>200</v>
      </c>
      <c r="C34" s="131" t="s">
        <v>201</v>
      </c>
      <c r="D34" s="131" t="s">
        <v>216</v>
      </c>
      <c r="E34" s="131" t="s">
        <v>222</v>
      </c>
      <c r="F34" s="131" t="s">
        <v>71</v>
      </c>
      <c r="G34" s="131" t="s">
        <v>165</v>
      </c>
      <c r="H34" s="131" t="s">
        <v>284</v>
      </c>
      <c r="I34" s="155">
        <f t="shared" si="4"/>
        <v>60.4</v>
      </c>
      <c r="J34" s="155">
        <f t="shared" si="4"/>
        <v>30</v>
      </c>
      <c r="K34" s="155">
        <f t="shared" si="4"/>
        <v>30.2</v>
      </c>
    </row>
    <row r="35" spans="1:11" ht="45" customHeight="1">
      <c r="A35" s="135" t="s">
        <v>158</v>
      </c>
      <c r="B35" s="135" t="s">
        <v>200</v>
      </c>
      <c r="C35" s="135" t="s">
        <v>201</v>
      </c>
      <c r="D35" s="135" t="s">
        <v>216</v>
      </c>
      <c r="E35" s="135" t="s">
        <v>222</v>
      </c>
      <c r="F35" s="135" t="s">
        <v>71</v>
      </c>
      <c r="G35" s="135" t="s">
        <v>165</v>
      </c>
      <c r="H35" s="139">
        <v>240</v>
      </c>
      <c r="I35" s="137">
        <f>33+14+7.4+2.5+3.5</f>
        <v>60.4</v>
      </c>
      <c r="J35" s="137">
        <v>30</v>
      </c>
      <c r="K35" s="137">
        <v>30.2</v>
      </c>
    </row>
    <row r="36" spans="1:11" ht="12.75">
      <c r="A36" s="131" t="s">
        <v>271</v>
      </c>
      <c r="B36" s="232" t="s">
        <v>200</v>
      </c>
      <c r="C36" s="232" t="s">
        <v>201</v>
      </c>
      <c r="D36" s="232" t="s">
        <v>216</v>
      </c>
      <c r="E36" s="232" t="s">
        <v>222</v>
      </c>
      <c r="F36" s="232" t="s">
        <v>71</v>
      </c>
      <c r="G36" s="232" t="s">
        <v>165</v>
      </c>
      <c r="H36" s="232">
        <v>800</v>
      </c>
      <c r="I36" s="233">
        <f>I37</f>
        <v>11.6</v>
      </c>
      <c r="J36" s="233">
        <v>0</v>
      </c>
      <c r="K36" s="233">
        <v>0</v>
      </c>
    </row>
    <row r="37" spans="1:11" ht="24" customHeight="1">
      <c r="A37" s="135" t="s">
        <v>162</v>
      </c>
      <c r="B37" s="135" t="s">
        <v>200</v>
      </c>
      <c r="C37" s="135" t="s">
        <v>201</v>
      </c>
      <c r="D37" s="135" t="s">
        <v>216</v>
      </c>
      <c r="E37" s="135" t="s">
        <v>222</v>
      </c>
      <c r="F37" s="135" t="s">
        <v>71</v>
      </c>
      <c r="G37" s="135" t="s">
        <v>165</v>
      </c>
      <c r="H37" s="177" t="s">
        <v>152</v>
      </c>
      <c r="I37" s="137">
        <v>11.6</v>
      </c>
      <c r="J37" s="137">
        <v>0</v>
      </c>
      <c r="K37" s="137">
        <v>0</v>
      </c>
    </row>
    <row r="38" spans="1:11" ht="51.75" customHeight="1">
      <c r="A38" s="131" t="s">
        <v>84</v>
      </c>
      <c r="B38" s="131" t="s">
        <v>200</v>
      </c>
      <c r="C38" s="131" t="s">
        <v>201</v>
      </c>
      <c r="D38" s="131" t="s">
        <v>6</v>
      </c>
      <c r="E38" s="131" t="s">
        <v>202</v>
      </c>
      <c r="F38" s="131" t="s">
        <v>71</v>
      </c>
      <c r="G38" s="131" t="s">
        <v>253</v>
      </c>
      <c r="H38" s="131" t="s">
        <v>199</v>
      </c>
      <c r="I38" s="155">
        <f>I39+I44</f>
        <v>42.18751999999999</v>
      </c>
      <c r="J38" s="155">
        <f>J39+J44</f>
        <v>42.2</v>
      </c>
      <c r="K38" s="155">
        <f>K39+K44</f>
        <v>42.2</v>
      </c>
    </row>
    <row r="39" spans="1:11" ht="86.25" customHeight="1">
      <c r="A39" s="131" t="s">
        <v>251</v>
      </c>
      <c r="B39" s="131" t="s">
        <v>200</v>
      </c>
      <c r="C39" s="131" t="s">
        <v>201</v>
      </c>
      <c r="D39" s="131" t="s">
        <v>6</v>
      </c>
      <c r="E39" s="131" t="s">
        <v>202</v>
      </c>
      <c r="F39" s="131" t="s">
        <v>71</v>
      </c>
      <c r="G39" s="131" t="s">
        <v>213</v>
      </c>
      <c r="H39" s="131" t="s">
        <v>199</v>
      </c>
      <c r="I39" s="155">
        <f>I40+I42</f>
        <v>21.104519999999997</v>
      </c>
      <c r="J39" s="155">
        <v>21.1</v>
      </c>
      <c r="K39" s="155">
        <v>21.1</v>
      </c>
    </row>
    <row r="40" spans="1:11" ht="63.75" customHeight="1">
      <c r="A40" s="135" t="s">
        <v>268</v>
      </c>
      <c r="B40" s="132" t="s">
        <v>200</v>
      </c>
      <c r="C40" s="132" t="s">
        <v>201</v>
      </c>
      <c r="D40" s="132" t="s">
        <v>6</v>
      </c>
      <c r="E40" s="132" t="s">
        <v>202</v>
      </c>
      <c r="F40" s="132" t="s">
        <v>71</v>
      </c>
      <c r="G40" s="132" t="s">
        <v>213</v>
      </c>
      <c r="H40" s="157" t="s">
        <v>283</v>
      </c>
      <c r="I40" s="134">
        <f>I41</f>
        <v>18.221519999999998</v>
      </c>
      <c r="J40" s="134">
        <v>20.1</v>
      </c>
      <c r="K40" s="134">
        <v>20.1</v>
      </c>
    </row>
    <row r="41" spans="1:11" ht="26.25">
      <c r="A41" s="135" t="s">
        <v>157</v>
      </c>
      <c r="B41" s="132" t="s">
        <v>200</v>
      </c>
      <c r="C41" s="132" t="s">
        <v>201</v>
      </c>
      <c r="D41" s="132" t="s">
        <v>6</v>
      </c>
      <c r="E41" s="132" t="s">
        <v>202</v>
      </c>
      <c r="F41" s="132" t="s">
        <v>71</v>
      </c>
      <c r="G41" s="132" t="s">
        <v>213</v>
      </c>
      <c r="H41" s="156" t="s">
        <v>151</v>
      </c>
      <c r="I41" s="134">
        <f>13.995+4.22652</f>
        <v>18.221519999999998</v>
      </c>
      <c r="J41" s="134">
        <v>20.1</v>
      </c>
      <c r="K41" s="134">
        <v>20.1</v>
      </c>
    </row>
    <row r="42" spans="1:11" ht="26.25">
      <c r="A42" s="135" t="s">
        <v>158</v>
      </c>
      <c r="B42" s="132" t="s">
        <v>200</v>
      </c>
      <c r="C42" s="132" t="s">
        <v>201</v>
      </c>
      <c r="D42" s="132" t="s">
        <v>6</v>
      </c>
      <c r="E42" s="132" t="s">
        <v>202</v>
      </c>
      <c r="F42" s="157" t="s">
        <v>71</v>
      </c>
      <c r="G42" s="132" t="s">
        <v>213</v>
      </c>
      <c r="H42" s="156" t="s">
        <v>284</v>
      </c>
      <c r="I42" s="134">
        <f>I43</f>
        <v>2.883</v>
      </c>
      <c r="J42" s="134">
        <v>1</v>
      </c>
      <c r="K42" s="134">
        <v>1</v>
      </c>
    </row>
    <row r="43" spans="1:11" ht="26.25">
      <c r="A43" s="135" t="s">
        <v>5</v>
      </c>
      <c r="B43" s="135" t="s">
        <v>200</v>
      </c>
      <c r="C43" s="135" t="s">
        <v>201</v>
      </c>
      <c r="D43" s="135" t="s">
        <v>6</v>
      </c>
      <c r="E43" s="139" t="s">
        <v>202</v>
      </c>
      <c r="F43" s="135" t="s">
        <v>71</v>
      </c>
      <c r="G43" s="139" t="s">
        <v>213</v>
      </c>
      <c r="H43" s="139">
        <v>240</v>
      </c>
      <c r="I43" s="137">
        <v>2.883</v>
      </c>
      <c r="J43" s="137">
        <v>1</v>
      </c>
      <c r="K43" s="135">
        <v>1</v>
      </c>
    </row>
    <row r="44" spans="1:11" ht="66">
      <c r="A44" s="131" t="s">
        <v>252</v>
      </c>
      <c r="B44" s="131" t="s">
        <v>200</v>
      </c>
      <c r="C44" s="131" t="s">
        <v>201</v>
      </c>
      <c r="D44" s="131" t="s">
        <v>6</v>
      </c>
      <c r="E44" s="131" t="s">
        <v>202</v>
      </c>
      <c r="F44" s="131" t="s">
        <v>71</v>
      </c>
      <c r="G44" s="131" t="s">
        <v>215</v>
      </c>
      <c r="H44" s="131"/>
      <c r="I44" s="155">
        <f>I45+I47</f>
        <v>21.083</v>
      </c>
      <c r="J44" s="155">
        <f>J45+J47</f>
        <v>21.099999999999998</v>
      </c>
      <c r="K44" s="155">
        <f>K45+K47</f>
        <v>21.099999999999998</v>
      </c>
    </row>
    <row r="45" spans="1:11" ht="52.5">
      <c r="A45" s="135" t="s">
        <v>268</v>
      </c>
      <c r="B45" s="132" t="s">
        <v>200</v>
      </c>
      <c r="C45" s="132" t="s">
        <v>201</v>
      </c>
      <c r="D45" s="132" t="s">
        <v>6</v>
      </c>
      <c r="E45" s="132" t="s">
        <v>202</v>
      </c>
      <c r="F45" s="132" t="s">
        <v>71</v>
      </c>
      <c r="G45" s="132" t="s">
        <v>215</v>
      </c>
      <c r="H45" s="157">
        <v>100</v>
      </c>
      <c r="I45" s="134">
        <f>I46</f>
        <v>18.2</v>
      </c>
      <c r="J45" s="134">
        <f>J46</f>
        <v>18.2</v>
      </c>
      <c r="K45" s="134">
        <f>K46</f>
        <v>18.2</v>
      </c>
    </row>
    <row r="46" spans="1:11" ht="26.25">
      <c r="A46" s="135" t="s">
        <v>157</v>
      </c>
      <c r="B46" s="135" t="s">
        <v>200</v>
      </c>
      <c r="C46" s="135" t="s">
        <v>201</v>
      </c>
      <c r="D46" s="135" t="s">
        <v>6</v>
      </c>
      <c r="E46" s="135" t="s">
        <v>202</v>
      </c>
      <c r="F46" s="135" t="s">
        <v>71</v>
      </c>
      <c r="G46" s="135" t="s">
        <v>215</v>
      </c>
      <c r="H46" s="177" t="s">
        <v>151</v>
      </c>
      <c r="I46" s="137">
        <v>18.2</v>
      </c>
      <c r="J46" s="137">
        <v>18.2</v>
      </c>
      <c r="K46" s="137">
        <v>18.2</v>
      </c>
    </row>
    <row r="47" spans="1:11" ht="26.25">
      <c r="A47" s="135" t="s">
        <v>158</v>
      </c>
      <c r="B47" s="132" t="s">
        <v>200</v>
      </c>
      <c r="C47" s="132" t="s">
        <v>201</v>
      </c>
      <c r="D47" s="132" t="s">
        <v>6</v>
      </c>
      <c r="E47" s="132" t="s">
        <v>202</v>
      </c>
      <c r="F47" s="157" t="s">
        <v>71</v>
      </c>
      <c r="G47" s="132" t="s">
        <v>215</v>
      </c>
      <c r="H47" s="156" t="s">
        <v>284</v>
      </c>
      <c r="I47" s="134">
        <f>I48</f>
        <v>2.883</v>
      </c>
      <c r="J47" s="134">
        <f>J48</f>
        <v>2.9</v>
      </c>
      <c r="K47" s="134">
        <f>K48</f>
        <v>2.9</v>
      </c>
    </row>
    <row r="48" spans="1:11" ht="26.25">
      <c r="A48" s="135" t="s">
        <v>5</v>
      </c>
      <c r="B48" s="135" t="s">
        <v>200</v>
      </c>
      <c r="C48" s="135" t="s">
        <v>201</v>
      </c>
      <c r="D48" s="135" t="s">
        <v>6</v>
      </c>
      <c r="E48" s="139" t="s">
        <v>202</v>
      </c>
      <c r="F48" s="135" t="s">
        <v>71</v>
      </c>
      <c r="G48" s="139" t="s">
        <v>215</v>
      </c>
      <c r="H48" s="139">
        <v>240</v>
      </c>
      <c r="I48" s="137">
        <v>2.883</v>
      </c>
      <c r="J48" s="137">
        <v>2.9</v>
      </c>
      <c r="K48" s="228">
        <v>2.9</v>
      </c>
    </row>
    <row r="49" spans="1:11" ht="39">
      <c r="A49" s="131" t="s">
        <v>33</v>
      </c>
      <c r="B49" s="131" t="s">
        <v>200</v>
      </c>
      <c r="C49" s="131" t="s">
        <v>201</v>
      </c>
      <c r="D49" s="131" t="s">
        <v>6</v>
      </c>
      <c r="E49" s="131">
        <v>0</v>
      </c>
      <c r="F49" s="131"/>
      <c r="G49" s="131"/>
      <c r="H49" s="131"/>
      <c r="I49" s="155">
        <f>I50</f>
        <v>0</v>
      </c>
      <c r="J49" s="155">
        <f aca="true" t="shared" si="5" ref="J49:K53">J50</f>
        <v>0</v>
      </c>
      <c r="K49" s="155">
        <f t="shared" si="5"/>
        <v>0</v>
      </c>
    </row>
    <row r="50" spans="1:11" ht="39">
      <c r="A50" s="135" t="s">
        <v>32</v>
      </c>
      <c r="B50" s="132" t="s">
        <v>200</v>
      </c>
      <c r="C50" s="132" t="s">
        <v>201</v>
      </c>
      <c r="D50" s="132" t="s">
        <v>6</v>
      </c>
      <c r="E50" s="132" t="s">
        <v>202</v>
      </c>
      <c r="F50" s="132" t="s">
        <v>71</v>
      </c>
      <c r="G50" s="132"/>
      <c r="H50" s="156"/>
      <c r="I50" s="134">
        <f>I51</f>
        <v>0</v>
      </c>
      <c r="J50" s="134">
        <f t="shared" si="5"/>
        <v>0</v>
      </c>
      <c r="K50" s="134">
        <f t="shared" si="5"/>
        <v>0</v>
      </c>
    </row>
    <row r="51" spans="1:11" ht="39">
      <c r="A51" s="135" t="s">
        <v>86</v>
      </c>
      <c r="B51" s="132" t="s">
        <v>200</v>
      </c>
      <c r="C51" s="132" t="s">
        <v>201</v>
      </c>
      <c r="D51" s="132" t="s">
        <v>6</v>
      </c>
      <c r="E51" s="132" t="s">
        <v>202</v>
      </c>
      <c r="F51" s="132" t="s">
        <v>71</v>
      </c>
      <c r="G51" s="132" t="s">
        <v>73</v>
      </c>
      <c r="H51" s="156" t="s">
        <v>199</v>
      </c>
      <c r="I51" s="134">
        <f>I52</f>
        <v>0</v>
      </c>
      <c r="J51" s="134">
        <f t="shared" si="5"/>
        <v>0</v>
      </c>
      <c r="K51" s="134">
        <f t="shared" si="5"/>
        <v>0</v>
      </c>
    </row>
    <row r="52" spans="1:11" ht="39">
      <c r="A52" s="135" t="s">
        <v>59</v>
      </c>
      <c r="B52" s="132" t="s">
        <v>200</v>
      </c>
      <c r="C52" s="132" t="s">
        <v>201</v>
      </c>
      <c r="D52" s="132" t="s">
        <v>6</v>
      </c>
      <c r="E52" s="132" t="s">
        <v>202</v>
      </c>
      <c r="F52" s="157" t="s">
        <v>71</v>
      </c>
      <c r="G52" s="132" t="s">
        <v>164</v>
      </c>
      <c r="H52" s="156"/>
      <c r="I52" s="134">
        <f>I53</f>
        <v>0</v>
      </c>
      <c r="J52" s="134">
        <f t="shared" si="5"/>
        <v>0</v>
      </c>
      <c r="K52" s="134">
        <f t="shared" si="5"/>
        <v>0</v>
      </c>
    </row>
    <row r="53" spans="1:11" ht="26.25">
      <c r="A53" s="135" t="s">
        <v>158</v>
      </c>
      <c r="B53" s="135" t="s">
        <v>200</v>
      </c>
      <c r="C53" s="135" t="s">
        <v>201</v>
      </c>
      <c r="D53" s="135" t="s">
        <v>6</v>
      </c>
      <c r="E53" s="135" t="s">
        <v>202</v>
      </c>
      <c r="F53" s="139" t="s">
        <v>71</v>
      </c>
      <c r="G53" s="132" t="s">
        <v>164</v>
      </c>
      <c r="H53" s="156" t="s">
        <v>284</v>
      </c>
      <c r="I53" s="134">
        <f>I54</f>
        <v>0</v>
      </c>
      <c r="J53" s="134">
        <f t="shared" si="5"/>
        <v>0</v>
      </c>
      <c r="K53" s="134">
        <f t="shared" si="5"/>
        <v>0</v>
      </c>
    </row>
    <row r="54" spans="1:11" ht="26.25">
      <c r="A54" s="135" t="s">
        <v>158</v>
      </c>
      <c r="B54" s="135" t="s">
        <v>200</v>
      </c>
      <c r="C54" s="135" t="s">
        <v>201</v>
      </c>
      <c r="D54" s="135" t="s">
        <v>6</v>
      </c>
      <c r="E54" s="135" t="s">
        <v>202</v>
      </c>
      <c r="F54" s="139" t="s">
        <v>71</v>
      </c>
      <c r="G54" s="135" t="s">
        <v>164</v>
      </c>
      <c r="H54" s="139" t="s">
        <v>153</v>
      </c>
      <c r="I54" s="137">
        <v>0</v>
      </c>
      <c r="J54" s="137">
        <v>0</v>
      </c>
      <c r="K54" s="137">
        <v>0</v>
      </c>
    </row>
    <row r="55" spans="1:11" ht="39">
      <c r="A55" s="131" t="s">
        <v>219</v>
      </c>
      <c r="B55" s="131" t="s">
        <v>200</v>
      </c>
      <c r="C55" s="131" t="s">
        <v>220</v>
      </c>
      <c r="D55" s="131"/>
      <c r="E55" s="131"/>
      <c r="F55" s="131"/>
      <c r="G55" s="131"/>
      <c r="H55" s="131" t="s">
        <v>199</v>
      </c>
      <c r="I55" s="155">
        <v>21.79</v>
      </c>
      <c r="J55" s="155">
        <v>21.79</v>
      </c>
      <c r="K55" s="155">
        <v>21.79</v>
      </c>
    </row>
    <row r="56" spans="1:11" ht="26.25">
      <c r="A56" s="135" t="s">
        <v>33</v>
      </c>
      <c r="B56" s="131" t="s">
        <v>200</v>
      </c>
      <c r="C56" s="131" t="s">
        <v>220</v>
      </c>
      <c r="D56" s="131" t="s">
        <v>6</v>
      </c>
      <c r="E56" s="131" t="s">
        <v>202</v>
      </c>
      <c r="F56" s="131"/>
      <c r="G56" s="131" t="s">
        <v>199</v>
      </c>
      <c r="H56" s="131" t="s">
        <v>199</v>
      </c>
      <c r="I56" s="155">
        <v>21.79</v>
      </c>
      <c r="J56" s="155">
        <v>21.79</v>
      </c>
      <c r="K56" s="155">
        <v>21.79</v>
      </c>
    </row>
    <row r="57" spans="1:11" ht="39">
      <c r="A57" s="135" t="s">
        <v>32</v>
      </c>
      <c r="B57" s="132" t="s">
        <v>200</v>
      </c>
      <c r="C57" s="132" t="s">
        <v>220</v>
      </c>
      <c r="D57" s="132" t="s">
        <v>6</v>
      </c>
      <c r="E57" s="132" t="s">
        <v>202</v>
      </c>
      <c r="F57" s="132" t="s">
        <v>71</v>
      </c>
      <c r="G57" s="132" t="s">
        <v>199</v>
      </c>
      <c r="H57" s="156" t="s">
        <v>199</v>
      </c>
      <c r="I57" s="134">
        <v>21.79</v>
      </c>
      <c r="J57" s="134">
        <v>21.79</v>
      </c>
      <c r="K57" s="134">
        <v>21.79</v>
      </c>
    </row>
    <row r="58" spans="1:11" ht="26.25">
      <c r="A58" s="135" t="s">
        <v>221</v>
      </c>
      <c r="B58" s="132" t="s">
        <v>200</v>
      </c>
      <c r="C58" s="132" t="s">
        <v>220</v>
      </c>
      <c r="D58" s="132" t="s">
        <v>6</v>
      </c>
      <c r="E58" s="132" t="s">
        <v>202</v>
      </c>
      <c r="F58" s="132" t="s">
        <v>71</v>
      </c>
      <c r="G58" s="132" t="s">
        <v>297</v>
      </c>
      <c r="H58" s="156" t="s">
        <v>199</v>
      </c>
      <c r="I58" s="134">
        <v>21.79</v>
      </c>
      <c r="J58" s="134">
        <v>21.79</v>
      </c>
      <c r="K58" s="134">
        <v>21.79</v>
      </c>
    </row>
    <row r="59" spans="1:11" ht="12.75">
      <c r="A59" s="135" t="s">
        <v>114</v>
      </c>
      <c r="B59" s="132" t="s">
        <v>200</v>
      </c>
      <c r="C59" s="132" t="s">
        <v>220</v>
      </c>
      <c r="D59" s="132" t="s">
        <v>6</v>
      </c>
      <c r="E59" s="132" t="s">
        <v>202</v>
      </c>
      <c r="F59" s="157" t="s">
        <v>71</v>
      </c>
      <c r="G59" s="132" t="s">
        <v>285</v>
      </c>
      <c r="H59" s="156" t="s">
        <v>286</v>
      </c>
      <c r="I59" s="134">
        <v>21.79</v>
      </c>
      <c r="J59" s="134">
        <v>21.79</v>
      </c>
      <c r="K59" s="134">
        <v>21.79</v>
      </c>
    </row>
    <row r="60" spans="1:11" ht="12.75">
      <c r="A60" s="135" t="s">
        <v>60</v>
      </c>
      <c r="B60" s="135" t="s">
        <v>200</v>
      </c>
      <c r="C60" s="135" t="s">
        <v>220</v>
      </c>
      <c r="D60" s="135" t="s">
        <v>6</v>
      </c>
      <c r="E60" s="135" t="s">
        <v>202</v>
      </c>
      <c r="F60" s="139" t="s">
        <v>71</v>
      </c>
      <c r="G60" s="135" t="s">
        <v>285</v>
      </c>
      <c r="H60" s="177" t="s">
        <v>83</v>
      </c>
      <c r="I60" s="137">
        <v>21.79</v>
      </c>
      <c r="J60" s="137">
        <v>21.79</v>
      </c>
      <c r="K60" s="137">
        <v>21.79</v>
      </c>
    </row>
    <row r="61" spans="1:11" ht="12.75">
      <c r="A61" s="131" t="s">
        <v>28</v>
      </c>
      <c r="B61" s="131" t="s">
        <v>200</v>
      </c>
      <c r="C61" s="131" t="s">
        <v>139</v>
      </c>
      <c r="D61" s="131"/>
      <c r="E61" s="131"/>
      <c r="F61" s="131"/>
      <c r="G61" s="131"/>
      <c r="H61" s="131"/>
      <c r="I61" s="155">
        <v>1</v>
      </c>
      <c r="J61" s="155">
        <v>1</v>
      </c>
      <c r="K61" s="155">
        <v>1</v>
      </c>
    </row>
    <row r="62" spans="1:11" ht="26.25">
      <c r="A62" s="135" t="s">
        <v>33</v>
      </c>
      <c r="B62" s="132" t="s">
        <v>200</v>
      </c>
      <c r="C62" s="132" t="s">
        <v>139</v>
      </c>
      <c r="D62" s="132" t="s">
        <v>6</v>
      </c>
      <c r="E62" s="132" t="s">
        <v>4</v>
      </c>
      <c r="F62" s="132"/>
      <c r="G62" s="132"/>
      <c r="H62" s="156"/>
      <c r="I62" s="134">
        <v>1</v>
      </c>
      <c r="J62" s="134">
        <v>1</v>
      </c>
      <c r="K62" s="134">
        <v>1</v>
      </c>
    </row>
    <row r="63" spans="1:11" ht="39">
      <c r="A63" s="135" t="s">
        <v>32</v>
      </c>
      <c r="B63" s="132" t="s">
        <v>200</v>
      </c>
      <c r="C63" s="132" t="s">
        <v>139</v>
      </c>
      <c r="D63" s="132" t="s">
        <v>6</v>
      </c>
      <c r="E63" s="132" t="s">
        <v>202</v>
      </c>
      <c r="F63" s="132"/>
      <c r="G63" s="132"/>
      <c r="H63" s="156"/>
      <c r="I63" s="134">
        <v>1</v>
      </c>
      <c r="J63" s="134">
        <v>1</v>
      </c>
      <c r="K63" s="134">
        <v>1</v>
      </c>
    </row>
    <row r="64" spans="1:11" ht="12.75">
      <c r="A64" s="135" t="s">
        <v>180</v>
      </c>
      <c r="B64" s="132" t="s">
        <v>200</v>
      </c>
      <c r="C64" s="132" t="s">
        <v>139</v>
      </c>
      <c r="D64" s="132" t="s">
        <v>6</v>
      </c>
      <c r="E64" s="132" t="s">
        <v>202</v>
      </c>
      <c r="F64" s="157" t="s">
        <v>71</v>
      </c>
      <c r="G64" s="132" t="s">
        <v>72</v>
      </c>
      <c r="H64" s="156"/>
      <c r="I64" s="134">
        <v>1</v>
      </c>
      <c r="J64" s="134">
        <v>1</v>
      </c>
      <c r="K64" s="134">
        <v>1</v>
      </c>
    </row>
    <row r="65" spans="1:11" ht="12.75">
      <c r="A65" s="135" t="s">
        <v>182</v>
      </c>
      <c r="B65" s="135" t="s">
        <v>200</v>
      </c>
      <c r="C65" s="135" t="s">
        <v>139</v>
      </c>
      <c r="D65" s="135" t="s">
        <v>6</v>
      </c>
      <c r="E65" s="135" t="s">
        <v>202</v>
      </c>
      <c r="F65" s="139" t="s">
        <v>71</v>
      </c>
      <c r="G65" s="132" t="s">
        <v>167</v>
      </c>
      <c r="H65" s="156"/>
      <c r="I65" s="134">
        <v>1</v>
      </c>
      <c r="J65" s="134">
        <v>1</v>
      </c>
      <c r="K65" s="134">
        <v>1</v>
      </c>
    </row>
    <row r="66" spans="1:11" ht="12.75">
      <c r="A66" s="135" t="s">
        <v>271</v>
      </c>
      <c r="B66" s="135" t="s">
        <v>200</v>
      </c>
      <c r="C66" s="135" t="s">
        <v>139</v>
      </c>
      <c r="D66" s="135" t="s">
        <v>6</v>
      </c>
      <c r="E66" s="135" t="s">
        <v>202</v>
      </c>
      <c r="F66" s="139" t="s">
        <v>71</v>
      </c>
      <c r="G66" s="135" t="s">
        <v>167</v>
      </c>
      <c r="H66" s="139" t="s">
        <v>281</v>
      </c>
      <c r="I66" s="137">
        <v>1</v>
      </c>
      <c r="J66" s="137">
        <v>1</v>
      </c>
      <c r="K66" s="137">
        <v>1</v>
      </c>
    </row>
    <row r="67" spans="1:11" ht="12.75">
      <c r="A67" s="135" t="s">
        <v>114</v>
      </c>
      <c r="B67" s="135" t="s">
        <v>200</v>
      </c>
      <c r="C67" s="135" t="s">
        <v>139</v>
      </c>
      <c r="D67" s="135" t="s">
        <v>6</v>
      </c>
      <c r="E67" s="135" t="s">
        <v>202</v>
      </c>
      <c r="F67" s="139" t="s">
        <v>71</v>
      </c>
      <c r="G67" s="135" t="s">
        <v>167</v>
      </c>
      <c r="H67" s="139" t="s">
        <v>113</v>
      </c>
      <c r="I67" s="137">
        <v>1</v>
      </c>
      <c r="J67" s="137">
        <v>1</v>
      </c>
      <c r="K67" s="137">
        <v>1</v>
      </c>
    </row>
    <row r="68" spans="1:11" ht="12.75">
      <c r="A68" s="131" t="s">
        <v>141</v>
      </c>
      <c r="B68" s="131" t="s">
        <v>200</v>
      </c>
      <c r="C68" s="131">
        <v>13</v>
      </c>
      <c r="D68" s="131"/>
      <c r="E68" s="131"/>
      <c r="F68" s="131"/>
      <c r="G68" s="131"/>
      <c r="H68" s="131"/>
      <c r="I68" s="155">
        <f>I69</f>
        <v>7</v>
      </c>
      <c r="J68" s="155">
        <f>J69</f>
        <v>0</v>
      </c>
      <c r="K68" s="155">
        <f>K69</f>
        <v>0</v>
      </c>
    </row>
    <row r="69" spans="1:11" ht="26.25">
      <c r="A69" s="135" t="s">
        <v>33</v>
      </c>
      <c r="B69" s="132" t="s">
        <v>200</v>
      </c>
      <c r="C69" s="132">
        <v>13</v>
      </c>
      <c r="D69" s="132" t="s">
        <v>6</v>
      </c>
      <c r="E69" s="132" t="s">
        <v>4</v>
      </c>
      <c r="F69" s="132"/>
      <c r="G69" s="132"/>
      <c r="H69" s="156"/>
      <c r="I69" s="134">
        <f>I70</f>
        <v>7</v>
      </c>
      <c r="J69" s="134">
        <f>J70</f>
        <v>0</v>
      </c>
      <c r="K69" s="134">
        <f>K70</f>
        <v>0</v>
      </c>
    </row>
    <row r="70" spans="1:11" ht="12.75">
      <c r="A70" s="135" t="s">
        <v>142</v>
      </c>
      <c r="B70" s="132" t="s">
        <v>200</v>
      </c>
      <c r="C70" s="132">
        <v>13</v>
      </c>
      <c r="D70" s="132" t="s">
        <v>6</v>
      </c>
      <c r="E70" s="132" t="s">
        <v>202</v>
      </c>
      <c r="F70" s="132">
        <v>0</v>
      </c>
      <c r="G70" s="132">
        <v>42370</v>
      </c>
      <c r="H70" s="156"/>
      <c r="I70" s="134">
        <f>I71</f>
        <v>7</v>
      </c>
      <c r="J70" s="134">
        <f>J71</f>
        <v>0</v>
      </c>
      <c r="K70" s="134">
        <f>K71</f>
        <v>0</v>
      </c>
    </row>
    <row r="71" spans="1:11" ht="26.25">
      <c r="A71" s="135" t="s">
        <v>158</v>
      </c>
      <c r="B71" s="135" t="s">
        <v>200</v>
      </c>
      <c r="C71" s="135">
        <v>13</v>
      </c>
      <c r="D71" s="135" t="s">
        <v>6</v>
      </c>
      <c r="E71" s="135" t="s">
        <v>202</v>
      </c>
      <c r="F71" s="139" t="s">
        <v>71</v>
      </c>
      <c r="G71" s="135">
        <v>42370</v>
      </c>
      <c r="H71" s="139" t="s">
        <v>153</v>
      </c>
      <c r="I71" s="137">
        <v>7</v>
      </c>
      <c r="J71" s="137"/>
      <c r="K71" s="137"/>
    </row>
    <row r="72" spans="1:11" ht="26.25">
      <c r="A72" s="224" t="s">
        <v>158</v>
      </c>
      <c r="B72" s="135" t="s">
        <v>200</v>
      </c>
      <c r="C72" s="135">
        <v>13</v>
      </c>
      <c r="D72" s="135" t="s">
        <v>6</v>
      </c>
      <c r="E72" s="135" t="s">
        <v>202</v>
      </c>
      <c r="F72" s="139" t="s">
        <v>71</v>
      </c>
      <c r="G72" s="135">
        <v>42370</v>
      </c>
      <c r="H72" s="139" t="s">
        <v>280</v>
      </c>
      <c r="I72" s="137">
        <v>7</v>
      </c>
      <c r="J72" s="137"/>
      <c r="K72" s="137"/>
    </row>
    <row r="73" spans="1:11" ht="12.75">
      <c r="A73" s="131" t="s">
        <v>38</v>
      </c>
      <c r="B73" s="131" t="s">
        <v>144</v>
      </c>
      <c r="C73" s="131"/>
      <c r="D73" s="131"/>
      <c r="E73" s="131"/>
      <c r="F73" s="131"/>
      <c r="G73" s="131" t="s">
        <v>199</v>
      </c>
      <c r="H73" s="131" t="s">
        <v>199</v>
      </c>
      <c r="I73" s="155">
        <f>I74</f>
        <v>95.29966999999999</v>
      </c>
      <c r="J73" s="155">
        <f aca="true" t="shared" si="6" ref="J73:K76">J74</f>
        <v>92.8</v>
      </c>
      <c r="K73" s="155">
        <f t="shared" si="6"/>
        <v>96</v>
      </c>
    </row>
    <row r="74" spans="1:11" ht="12.75">
      <c r="A74" s="131" t="s">
        <v>35</v>
      </c>
      <c r="B74" s="132" t="s">
        <v>144</v>
      </c>
      <c r="C74" s="132" t="s">
        <v>143</v>
      </c>
      <c r="D74" s="132"/>
      <c r="E74" s="132" t="s">
        <v>199</v>
      </c>
      <c r="F74" s="132"/>
      <c r="G74" s="132" t="s">
        <v>199</v>
      </c>
      <c r="H74" s="156" t="s">
        <v>199</v>
      </c>
      <c r="I74" s="134">
        <f>I75</f>
        <v>95.29966999999999</v>
      </c>
      <c r="J74" s="134">
        <f t="shared" si="6"/>
        <v>92.8</v>
      </c>
      <c r="K74" s="134">
        <f t="shared" si="6"/>
        <v>96</v>
      </c>
    </row>
    <row r="75" spans="1:11" ht="26.25">
      <c r="A75" s="135" t="s">
        <v>33</v>
      </c>
      <c r="B75" s="132" t="s">
        <v>144</v>
      </c>
      <c r="C75" s="132" t="s">
        <v>143</v>
      </c>
      <c r="D75" s="132" t="s">
        <v>6</v>
      </c>
      <c r="E75" s="132" t="s">
        <v>4</v>
      </c>
      <c r="F75" s="132"/>
      <c r="G75" s="132"/>
      <c r="H75" s="156"/>
      <c r="I75" s="134">
        <f>I76</f>
        <v>95.29966999999999</v>
      </c>
      <c r="J75" s="134">
        <f t="shared" si="6"/>
        <v>92.8</v>
      </c>
      <c r="K75" s="134">
        <f t="shared" si="6"/>
        <v>96</v>
      </c>
    </row>
    <row r="76" spans="1:11" ht="39">
      <c r="A76" s="135" t="s">
        <v>32</v>
      </c>
      <c r="B76" s="132" t="s">
        <v>144</v>
      </c>
      <c r="C76" s="132" t="s">
        <v>143</v>
      </c>
      <c r="D76" s="132" t="s">
        <v>6</v>
      </c>
      <c r="E76" s="132" t="s">
        <v>202</v>
      </c>
      <c r="F76" s="157"/>
      <c r="G76" s="132"/>
      <c r="H76" s="156"/>
      <c r="I76" s="134">
        <f>I77</f>
        <v>95.29966999999999</v>
      </c>
      <c r="J76" s="134">
        <f t="shared" si="6"/>
        <v>92.8</v>
      </c>
      <c r="K76" s="134">
        <f t="shared" si="6"/>
        <v>96</v>
      </c>
    </row>
    <row r="77" spans="1:11" ht="26.25">
      <c r="A77" s="135" t="s">
        <v>36</v>
      </c>
      <c r="B77" s="135" t="s">
        <v>144</v>
      </c>
      <c r="C77" s="135" t="s">
        <v>143</v>
      </c>
      <c r="D77" s="135" t="s">
        <v>6</v>
      </c>
      <c r="E77" s="135" t="s">
        <v>202</v>
      </c>
      <c r="F77" s="139" t="s">
        <v>71</v>
      </c>
      <c r="G77" s="132" t="s">
        <v>39</v>
      </c>
      <c r="H77" s="156"/>
      <c r="I77" s="134">
        <f>I78+I79</f>
        <v>95.29966999999999</v>
      </c>
      <c r="J77" s="134">
        <f>J78+J79</f>
        <v>92.8</v>
      </c>
      <c r="K77" s="134">
        <f>K78+K79</f>
        <v>96</v>
      </c>
    </row>
    <row r="78" spans="1:11" ht="26.25">
      <c r="A78" s="135" t="s">
        <v>37</v>
      </c>
      <c r="B78" s="135" t="s">
        <v>144</v>
      </c>
      <c r="C78" s="135" t="s">
        <v>143</v>
      </c>
      <c r="D78" s="135" t="s">
        <v>6</v>
      </c>
      <c r="E78" s="135" t="s">
        <v>202</v>
      </c>
      <c r="F78" s="139" t="s">
        <v>71</v>
      </c>
      <c r="G78" s="135" t="s">
        <v>39</v>
      </c>
      <c r="H78" s="139" t="s">
        <v>151</v>
      </c>
      <c r="I78" s="137">
        <f>70.564+21.31</f>
        <v>91.874</v>
      </c>
      <c r="J78" s="137">
        <f>92.8-J79</f>
        <v>88.2</v>
      </c>
      <c r="K78" s="137">
        <f>96-K79</f>
        <v>89.6</v>
      </c>
    </row>
    <row r="79" spans="1:11" ht="26.25">
      <c r="A79" s="135" t="s">
        <v>5</v>
      </c>
      <c r="B79" s="135" t="s">
        <v>144</v>
      </c>
      <c r="C79" s="135" t="s">
        <v>143</v>
      </c>
      <c r="D79" s="135" t="s">
        <v>6</v>
      </c>
      <c r="E79" s="135" t="s">
        <v>202</v>
      </c>
      <c r="F79" s="139" t="s">
        <v>71</v>
      </c>
      <c r="G79" s="135" t="s">
        <v>39</v>
      </c>
      <c r="H79" s="139" t="s">
        <v>153</v>
      </c>
      <c r="I79" s="137">
        <v>3.42567</v>
      </c>
      <c r="J79" s="137">
        <v>4.6</v>
      </c>
      <c r="K79" s="137">
        <v>6.4</v>
      </c>
    </row>
    <row r="80" spans="1:11" ht="12.75">
      <c r="A80" s="131" t="s">
        <v>136</v>
      </c>
      <c r="B80" s="131" t="s">
        <v>201</v>
      </c>
      <c r="C80" s="131"/>
      <c r="D80" s="131"/>
      <c r="E80" s="131"/>
      <c r="F80" s="131"/>
      <c r="G80" s="131"/>
      <c r="H80" s="131"/>
      <c r="I80" s="155">
        <f aca="true" t="shared" si="7" ref="I80:I86">I81</f>
        <v>193.4</v>
      </c>
      <c r="J80" s="155">
        <f aca="true" t="shared" si="8" ref="J80:K86">J81</f>
        <v>193.4</v>
      </c>
      <c r="K80" s="155">
        <f t="shared" si="8"/>
        <v>193.4</v>
      </c>
    </row>
    <row r="81" spans="1:11" ht="12.75">
      <c r="A81" s="131" t="s">
        <v>107</v>
      </c>
      <c r="B81" s="131" t="s">
        <v>201</v>
      </c>
      <c r="C81" s="131" t="s">
        <v>116</v>
      </c>
      <c r="D81" s="131"/>
      <c r="E81" s="131"/>
      <c r="F81" s="131"/>
      <c r="G81" s="131"/>
      <c r="H81" s="131"/>
      <c r="I81" s="155">
        <f t="shared" si="7"/>
        <v>193.4</v>
      </c>
      <c r="J81" s="155">
        <f t="shared" si="8"/>
        <v>193.4</v>
      </c>
      <c r="K81" s="155">
        <f t="shared" si="8"/>
        <v>193.4</v>
      </c>
    </row>
    <row r="82" spans="1:11" ht="26.25">
      <c r="A82" s="135" t="s">
        <v>33</v>
      </c>
      <c r="B82" s="132" t="s">
        <v>201</v>
      </c>
      <c r="C82" s="132" t="s">
        <v>116</v>
      </c>
      <c r="D82" s="132" t="s">
        <v>6</v>
      </c>
      <c r="E82" s="132" t="s">
        <v>4</v>
      </c>
      <c r="F82" s="132"/>
      <c r="G82" s="132"/>
      <c r="H82" s="156"/>
      <c r="I82" s="134">
        <f t="shared" si="7"/>
        <v>193.4</v>
      </c>
      <c r="J82" s="134">
        <f t="shared" si="8"/>
        <v>193.4</v>
      </c>
      <c r="K82" s="134">
        <f t="shared" si="8"/>
        <v>193.4</v>
      </c>
    </row>
    <row r="83" spans="1:11" ht="39">
      <c r="A83" s="135" t="s">
        <v>32</v>
      </c>
      <c r="B83" s="132" t="s">
        <v>201</v>
      </c>
      <c r="C83" s="132" t="s">
        <v>116</v>
      </c>
      <c r="D83" s="132" t="s">
        <v>6</v>
      </c>
      <c r="E83" s="132" t="s">
        <v>202</v>
      </c>
      <c r="F83" s="132" t="s">
        <v>71</v>
      </c>
      <c r="G83" s="132"/>
      <c r="H83" s="156"/>
      <c r="I83" s="134">
        <f t="shared" si="7"/>
        <v>193.4</v>
      </c>
      <c r="J83" s="134">
        <f t="shared" si="8"/>
        <v>193.4</v>
      </c>
      <c r="K83" s="134">
        <f t="shared" si="8"/>
        <v>193.4</v>
      </c>
    </row>
    <row r="84" spans="1:11" ht="39">
      <c r="A84" s="135" t="s">
        <v>77</v>
      </c>
      <c r="B84" s="132" t="s">
        <v>201</v>
      </c>
      <c r="C84" s="132" t="s">
        <v>116</v>
      </c>
      <c r="D84" s="132" t="s">
        <v>6</v>
      </c>
      <c r="E84" s="132" t="s">
        <v>202</v>
      </c>
      <c r="F84" s="157" t="s">
        <v>71</v>
      </c>
      <c r="G84" s="132" t="s">
        <v>75</v>
      </c>
      <c r="H84" s="156"/>
      <c r="I84" s="134">
        <f t="shared" si="7"/>
        <v>193.4</v>
      </c>
      <c r="J84" s="134">
        <f t="shared" si="8"/>
        <v>193.4</v>
      </c>
      <c r="K84" s="134">
        <f t="shared" si="8"/>
        <v>193.4</v>
      </c>
    </row>
    <row r="85" spans="1:11" ht="132">
      <c r="A85" s="135" t="s">
        <v>76</v>
      </c>
      <c r="B85" s="135" t="s">
        <v>201</v>
      </c>
      <c r="C85" s="135" t="s">
        <v>116</v>
      </c>
      <c r="D85" s="135" t="s">
        <v>6</v>
      </c>
      <c r="E85" s="135" t="s">
        <v>202</v>
      </c>
      <c r="F85" s="139" t="s">
        <v>71</v>
      </c>
      <c r="G85" s="132" t="s">
        <v>74</v>
      </c>
      <c r="H85" s="156"/>
      <c r="I85" s="134">
        <f t="shared" si="7"/>
        <v>193.4</v>
      </c>
      <c r="J85" s="134">
        <f t="shared" si="8"/>
        <v>193.4</v>
      </c>
      <c r="K85" s="134">
        <f t="shared" si="8"/>
        <v>193.4</v>
      </c>
    </row>
    <row r="86" spans="1:11" ht="26.25">
      <c r="A86" s="135" t="s">
        <v>158</v>
      </c>
      <c r="B86" s="135" t="s">
        <v>201</v>
      </c>
      <c r="C86" s="135" t="s">
        <v>116</v>
      </c>
      <c r="D86" s="135" t="s">
        <v>6</v>
      </c>
      <c r="E86" s="135" t="s">
        <v>202</v>
      </c>
      <c r="F86" s="135" t="s">
        <v>71</v>
      </c>
      <c r="G86" s="132" t="s">
        <v>74</v>
      </c>
      <c r="H86" s="157">
        <v>200</v>
      </c>
      <c r="I86" s="134">
        <f t="shared" si="7"/>
        <v>193.4</v>
      </c>
      <c r="J86" s="134">
        <f t="shared" si="8"/>
        <v>193.4</v>
      </c>
      <c r="K86" s="134">
        <f t="shared" si="8"/>
        <v>193.4</v>
      </c>
    </row>
    <row r="87" spans="1:11" s="44" customFormat="1" ht="26.25">
      <c r="A87" s="224" t="s">
        <v>158</v>
      </c>
      <c r="B87" s="224" t="s">
        <v>201</v>
      </c>
      <c r="C87" s="224" t="s">
        <v>116</v>
      </c>
      <c r="D87" s="224" t="s">
        <v>6</v>
      </c>
      <c r="E87" s="224" t="s">
        <v>202</v>
      </c>
      <c r="F87" s="224" t="s">
        <v>71</v>
      </c>
      <c r="G87" s="224" t="s">
        <v>74</v>
      </c>
      <c r="H87" s="224">
        <v>240</v>
      </c>
      <c r="I87" s="229">
        <v>193.4</v>
      </c>
      <c r="J87" s="229">
        <v>193.4</v>
      </c>
      <c r="K87" s="229">
        <v>193.4</v>
      </c>
    </row>
    <row r="88" spans="1:11" s="44" customFormat="1" ht="31.5" customHeight="1">
      <c r="A88" s="224" t="s">
        <v>158</v>
      </c>
      <c r="B88" s="224" t="s">
        <v>201</v>
      </c>
      <c r="C88" s="224">
        <v>12</v>
      </c>
      <c r="D88" s="224" t="s">
        <v>6</v>
      </c>
      <c r="E88" s="224" t="s">
        <v>202</v>
      </c>
      <c r="F88" s="224" t="s">
        <v>71</v>
      </c>
      <c r="G88" s="224" t="s">
        <v>309</v>
      </c>
      <c r="H88" s="224">
        <v>240</v>
      </c>
      <c r="I88" s="230" t="s">
        <v>325</v>
      </c>
      <c r="J88" s="231">
        <v>0</v>
      </c>
      <c r="K88" s="231">
        <v>0</v>
      </c>
    </row>
    <row r="89" spans="1:11" ht="12.75">
      <c r="A89" s="131" t="s">
        <v>150</v>
      </c>
      <c r="B89" s="131" t="s">
        <v>146</v>
      </c>
      <c r="C89" s="131"/>
      <c r="D89" s="131"/>
      <c r="E89" s="131"/>
      <c r="F89" s="131"/>
      <c r="G89" s="131"/>
      <c r="H89" s="131"/>
      <c r="I89" s="155">
        <f>I90</f>
        <v>111.5</v>
      </c>
      <c r="J89" s="155">
        <f aca="true" t="shared" si="9" ref="J89:K92">J90</f>
        <v>50</v>
      </c>
      <c r="K89" s="155">
        <f t="shared" si="9"/>
        <v>50</v>
      </c>
    </row>
    <row r="90" spans="1:11" ht="12.75">
      <c r="A90" s="131" t="s">
        <v>40</v>
      </c>
      <c r="B90" s="131" t="s">
        <v>146</v>
      </c>
      <c r="C90" s="131" t="s">
        <v>143</v>
      </c>
      <c r="D90" s="131"/>
      <c r="E90" s="131"/>
      <c r="F90" s="131"/>
      <c r="G90" s="131"/>
      <c r="H90" s="131"/>
      <c r="I90" s="155">
        <f>I91</f>
        <v>111.5</v>
      </c>
      <c r="J90" s="155">
        <f t="shared" si="9"/>
        <v>50</v>
      </c>
      <c r="K90" s="155">
        <f t="shared" si="9"/>
        <v>50</v>
      </c>
    </row>
    <row r="91" spans="1:11" ht="26.25">
      <c r="A91" s="135" t="s">
        <v>33</v>
      </c>
      <c r="B91" s="132" t="s">
        <v>146</v>
      </c>
      <c r="C91" s="132" t="s">
        <v>143</v>
      </c>
      <c r="D91" s="132" t="s">
        <v>6</v>
      </c>
      <c r="E91" s="132" t="s">
        <v>4</v>
      </c>
      <c r="F91" s="132"/>
      <c r="G91" s="132"/>
      <c r="H91" s="156"/>
      <c r="I91" s="134">
        <f>I92</f>
        <v>111.5</v>
      </c>
      <c r="J91" s="134">
        <f t="shared" si="9"/>
        <v>50</v>
      </c>
      <c r="K91" s="134">
        <f t="shared" si="9"/>
        <v>50</v>
      </c>
    </row>
    <row r="92" spans="1:11" ht="39">
      <c r="A92" s="135" t="s">
        <v>32</v>
      </c>
      <c r="B92" s="132" t="s">
        <v>146</v>
      </c>
      <c r="C92" s="132" t="s">
        <v>143</v>
      </c>
      <c r="D92" s="132" t="s">
        <v>6</v>
      </c>
      <c r="E92" s="132" t="s">
        <v>202</v>
      </c>
      <c r="F92" s="132" t="s">
        <v>71</v>
      </c>
      <c r="G92" s="132"/>
      <c r="H92" s="156"/>
      <c r="I92" s="134">
        <f>I93</f>
        <v>111.5</v>
      </c>
      <c r="J92" s="134">
        <f t="shared" si="9"/>
        <v>50</v>
      </c>
      <c r="K92" s="134">
        <f t="shared" si="9"/>
        <v>50</v>
      </c>
    </row>
    <row r="93" spans="1:11" ht="26.25">
      <c r="A93" s="135" t="s">
        <v>42</v>
      </c>
      <c r="B93" s="132" t="s">
        <v>146</v>
      </c>
      <c r="C93" s="132" t="s">
        <v>143</v>
      </c>
      <c r="D93" s="132" t="s">
        <v>6</v>
      </c>
      <c r="E93" s="132" t="s">
        <v>202</v>
      </c>
      <c r="F93" s="157" t="s">
        <v>71</v>
      </c>
      <c r="G93" s="132" t="s">
        <v>41</v>
      </c>
      <c r="H93" s="156"/>
      <c r="I93" s="134">
        <f>I94+I97</f>
        <v>111.5</v>
      </c>
      <c r="J93" s="134">
        <f>J94+J97</f>
        <v>50</v>
      </c>
      <c r="K93" s="134">
        <f>K94+K97</f>
        <v>50</v>
      </c>
    </row>
    <row r="94" spans="1:11" ht="26.25">
      <c r="A94" s="135" t="s">
        <v>158</v>
      </c>
      <c r="B94" s="132" t="s">
        <v>146</v>
      </c>
      <c r="C94" s="156" t="s">
        <v>143</v>
      </c>
      <c r="D94" s="157">
        <v>89</v>
      </c>
      <c r="E94" s="227">
        <v>1</v>
      </c>
      <c r="F94" s="134" t="s">
        <v>71</v>
      </c>
      <c r="G94" s="132">
        <v>44030</v>
      </c>
      <c r="H94" s="156" t="s">
        <v>284</v>
      </c>
      <c r="I94" s="134">
        <f>I95</f>
        <v>55.5</v>
      </c>
      <c r="J94" s="134">
        <f>J95</f>
        <v>0</v>
      </c>
      <c r="K94" s="134">
        <f>K95</f>
        <v>0</v>
      </c>
    </row>
    <row r="95" spans="1:11" ht="26.25">
      <c r="A95" s="135" t="s">
        <v>158</v>
      </c>
      <c r="B95" s="135" t="s">
        <v>146</v>
      </c>
      <c r="C95" s="135" t="s">
        <v>143</v>
      </c>
      <c r="D95" s="135">
        <v>89</v>
      </c>
      <c r="E95" s="135">
        <v>1</v>
      </c>
      <c r="F95" s="139" t="s">
        <v>71</v>
      </c>
      <c r="G95" s="135">
        <v>44030</v>
      </c>
      <c r="H95" s="139" t="s">
        <v>153</v>
      </c>
      <c r="I95" s="137">
        <v>55.5</v>
      </c>
      <c r="J95" s="137">
        <v>0</v>
      </c>
      <c r="K95" s="137">
        <v>0</v>
      </c>
    </row>
    <row r="96" spans="1:11" ht="26.25">
      <c r="A96" s="135" t="s">
        <v>48</v>
      </c>
      <c r="B96" s="131" t="s">
        <v>146</v>
      </c>
      <c r="C96" s="131" t="s">
        <v>143</v>
      </c>
      <c r="D96" s="131" t="s">
        <v>6</v>
      </c>
      <c r="E96" s="131" t="s">
        <v>202</v>
      </c>
      <c r="F96" s="131" t="s">
        <v>71</v>
      </c>
      <c r="G96" s="131" t="s">
        <v>50</v>
      </c>
      <c r="H96" s="131"/>
      <c r="I96" s="155">
        <f aca="true" t="shared" si="10" ref="I96:K97">I97</f>
        <v>56</v>
      </c>
      <c r="J96" s="155">
        <f t="shared" si="10"/>
        <v>50</v>
      </c>
      <c r="K96" s="155">
        <f t="shared" si="10"/>
        <v>50</v>
      </c>
    </row>
    <row r="97" spans="1:11" ht="26.25">
      <c r="A97" s="135" t="s">
        <v>270</v>
      </c>
      <c r="B97" s="132" t="s">
        <v>146</v>
      </c>
      <c r="C97" s="132" t="s">
        <v>143</v>
      </c>
      <c r="D97" s="132" t="s">
        <v>6</v>
      </c>
      <c r="E97" s="132" t="s">
        <v>202</v>
      </c>
      <c r="F97" s="132" t="s">
        <v>71</v>
      </c>
      <c r="G97" s="132" t="s">
        <v>50</v>
      </c>
      <c r="H97" s="156" t="s">
        <v>284</v>
      </c>
      <c r="I97" s="134">
        <f t="shared" si="10"/>
        <v>56</v>
      </c>
      <c r="J97" s="134">
        <f t="shared" si="10"/>
        <v>50</v>
      </c>
      <c r="K97" s="134">
        <f t="shared" si="10"/>
        <v>50</v>
      </c>
    </row>
    <row r="98" spans="1:11" ht="26.25">
      <c r="A98" s="224" t="s">
        <v>158</v>
      </c>
      <c r="B98" s="224" t="s">
        <v>146</v>
      </c>
      <c r="C98" s="224" t="s">
        <v>143</v>
      </c>
      <c r="D98" s="224" t="s">
        <v>6</v>
      </c>
      <c r="E98" s="224" t="s">
        <v>202</v>
      </c>
      <c r="F98" s="224" t="s">
        <v>71</v>
      </c>
      <c r="G98" s="224" t="s">
        <v>50</v>
      </c>
      <c r="H98" s="226" t="s">
        <v>153</v>
      </c>
      <c r="I98" s="225">
        <f>прил5!J169</f>
        <v>56</v>
      </c>
      <c r="J98" s="225">
        <f>прил5!K169</f>
        <v>50</v>
      </c>
      <c r="K98" s="225">
        <f>прил5!L169</f>
        <v>50</v>
      </c>
    </row>
    <row r="99" spans="1:11" ht="12.75">
      <c r="A99" s="131" t="s">
        <v>173</v>
      </c>
      <c r="B99" s="131" t="s">
        <v>145</v>
      </c>
      <c r="C99" s="131"/>
      <c r="D99" s="131"/>
      <c r="E99" s="131"/>
      <c r="F99" s="131"/>
      <c r="G99" s="131" t="s">
        <v>199</v>
      </c>
      <c r="H99" s="131" t="s">
        <v>199</v>
      </c>
      <c r="I99" s="155">
        <f aca="true" t="shared" si="11" ref="I99:K100">I100</f>
        <v>36</v>
      </c>
      <c r="J99" s="155">
        <f t="shared" si="11"/>
        <v>36</v>
      </c>
      <c r="K99" s="155">
        <f t="shared" si="11"/>
        <v>36</v>
      </c>
    </row>
    <row r="100" spans="1:11" s="45" customFormat="1" ht="12.75">
      <c r="A100" s="131" t="s">
        <v>148</v>
      </c>
      <c r="B100" s="132" t="s">
        <v>145</v>
      </c>
      <c r="C100" s="132" t="s">
        <v>200</v>
      </c>
      <c r="D100" s="132"/>
      <c r="E100" s="132" t="s">
        <v>199</v>
      </c>
      <c r="F100" s="132"/>
      <c r="G100" s="132" t="s">
        <v>199</v>
      </c>
      <c r="H100" s="156" t="s">
        <v>199</v>
      </c>
      <c r="I100" s="134">
        <f t="shared" si="11"/>
        <v>36</v>
      </c>
      <c r="J100" s="134">
        <f t="shared" si="11"/>
        <v>36</v>
      </c>
      <c r="K100" s="134">
        <f t="shared" si="11"/>
        <v>36</v>
      </c>
    </row>
    <row r="101" spans="1:11" ht="26.25">
      <c r="A101" s="135" t="s">
        <v>33</v>
      </c>
      <c r="B101" s="132" t="s">
        <v>145</v>
      </c>
      <c r="C101" s="132" t="s">
        <v>200</v>
      </c>
      <c r="D101" s="132" t="s">
        <v>6</v>
      </c>
      <c r="E101" s="132" t="s">
        <v>4</v>
      </c>
      <c r="F101" s="132"/>
      <c r="G101" s="132" t="s">
        <v>199</v>
      </c>
      <c r="H101" s="156" t="s">
        <v>199</v>
      </c>
      <c r="I101" s="134">
        <f>I106</f>
        <v>36</v>
      </c>
      <c r="J101" s="134">
        <f>J106</f>
        <v>36</v>
      </c>
      <c r="K101" s="134">
        <v>36</v>
      </c>
    </row>
    <row r="102" spans="1:11" ht="39" hidden="1">
      <c r="A102" s="135" t="s">
        <v>32</v>
      </c>
      <c r="B102" s="132" t="s">
        <v>145</v>
      </c>
      <c r="C102" s="132" t="s">
        <v>200</v>
      </c>
      <c r="D102" s="132" t="s">
        <v>6</v>
      </c>
      <c r="E102" s="132" t="s">
        <v>202</v>
      </c>
      <c r="F102" s="157" t="s">
        <v>71</v>
      </c>
      <c r="G102" s="132" t="s">
        <v>199</v>
      </c>
      <c r="H102" s="156" t="s">
        <v>199</v>
      </c>
      <c r="I102" s="134">
        <v>66.4</v>
      </c>
      <c r="J102" s="134">
        <v>69.1</v>
      </c>
      <c r="K102" s="134">
        <v>48.3</v>
      </c>
    </row>
    <row r="103" spans="1:11" ht="26.25" hidden="1">
      <c r="A103" s="135" t="s">
        <v>127</v>
      </c>
      <c r="B103" s="135" t="s">
        <v>145</v>
      </c>
      <c r="C103" s="135" t="s">
        <v>200</v>
      </c>
      <c r="D103" s="135" t="s">
        <v>6</v>
      </c>
      <c r="E103" s="135" t="s">
        <v>202</v>
      </c>
      <c r="F103" s="139" t="s">
        <v>71</v>
      </c>
      <c r="G103" s="132" t="s">
        <v>18</v>
      </c>
      <c r="H103" s="156" t="s">
        <v>199</v>
      </c>
      <c r="I103" s="134">
        <v>66.4</v>
      </c>
      <c r="J103" s="134">
        <v>69.1</v>
      </c>
      <c r="K103" s="134">
        <v>48.3</v>
      </c>
    </row>
    <row r="104" spans="1:11" ht="12.75" hidden="1">
      <c r="A104" s="135" t="s">
        <v>126</v>
      </c>
      <c r="B104" s="135" t="s">
        <v>145</v>
      </c>
      <c r="C104" s="135" t="s">
        <v>200</v>
      </c>
      <c r="D104" s="135" t="s">
        <v>6</v>
      </c>
      <c r="E104" s="135" t="s">
        <v>202</v>
      </c>
      <c r="F104" s="139" t="s">
        <v>71</v>
      </c>
      <c r="G104" s="135" t="s">
        <v>17</v>
      </c>
      <c r="H104" s="139"/>
      <c r="I104" s="137">
        <v>66.4</v>
      </c>
      <c r="J104" s="137">
        <v>69.1</v>
      </c>
      <c r="K104" s="137">
        <v>48.3</v>
      </c>
    </row>
    <row r="105" spans="1:11" ht="12.75" hidden="1">
      <c r="A105" s="135" t="s">
        <v>293</v>
      </c>
      <c r="B105" s="135" t="s">
        <v>145</v>
      </c>
      <c r="C105" s="135" t="s">
        <v>200</v>
      </c>
      <c r="D105" s="135" t="s">
        <v>6</v>
      </c>
      <c r="E105" s="135" t="s">
        <v>202</v>
      </c>
      <c r="F105" s="139" t="s">
        <v>71</v>
      </c>
      <c r="G105" s="135" t="s">
        <v>17</v>
      </c>
      <c r="H105" s="139" t="s">
        <v>294</v>
      </c>
      <c r="I105" s="137">
        <v>66.4</v>
      </c>
      <c r="J105" s="137">
        <v>69.1</v>
      </c>
      <c r="K105" s="137">
        <v>48.3</v>
      </c>
    </row>
    <row r="106" spans="1:11" ht="12.75">
      <c r="A106" s="224" t="s">
        <v>159</v>
      </c>
      <c r="B106" s="224" t="s">
        <v>145</v>
      </c>
      <c r="C106" s="224" t="s">
        <v>200</v>
      </c>
      <c r="D106" s="224" t="s">
        <v>6</v>
      </c>
      <c r="E106" s="224" t="s">
        <v>202</v>
      </c>
      <c r="F106" s="224" t="s">
        <v>71</v>
      </c>
      <c r="G106" s="224" t="s">
        <v>17</v>
      </c>
      <c r="H106" s="224" t="s">
        <v>156</v>
      </c>
      <c r="I106" s="225">
        <v>36</v>
      </c>
      <c r="J106" s="225">
        <v>36</v>
      </c>
      <c r="K106" s="225">
        <v>36</v>
      </c>
    </row>
    <row r="107" spans="1:11" ht="26.25">
      <c r="A107" s="131" t="s">
        <v>105</v>
      </c>
      <c r="B107" s="131" t="s">
        <v>172</v>
      </c>
      <c r="C107" s="131"/>
      <c r="D107" s="131"/>
      <c r="E107" s="131"/>
      <c r="F107" s="131"/>
      <c r="G107" s="131"/>
      <c r="H107" s="131"/>
      <c r="I107" s="155">
        <v>0</v>
      </c>
      <c r="J107" s="155">
        <v>0</v>
      </c>
      <c r="K107" s="155">
        <v>0</v>
      </c>
    </row>
    <row r="108" spans="1:11" s="44" customFormat="1" ht="12.75">
      <c r="A108" s="135" t="s">
        <v>27</v>
      </c>
      <c r="B108" s="132" t="s">
        <v>172</v>
      </c>
      <c r="C108" s="132" t="s">
        <v>200</v>
      </c>
      <c r="D108" s="132"/>
      <c r="E108" s="132"/>
      <c r="F108" s="132"/>
      <c r="G108" s="132"/>
      <c r="H108" s="156"/>
      <c r="I108" s="134">
        <v>0</v>
      </c>
      <c r="J108" s="134">
        <v>0</v>
      </c>
      <c r="K108" s="134">
        <v>0</v>
      </c>
    </row>
    <row r="109" spans="1:11" ht="26.25">
      <c r="A109" s="135" t="s">
        <v>33</v>
      </c>
      <c r="B109" s="132" t="s">
        <v>172</v>
      </c>
      <c r="C109" s="132" t="s">
        <v>200</v>
      </c>
      <c r="D109" s="132" t="s">
        <v>6</v>
      </c>
      <c r="E109" s="132" t="s">
        <v>4</v>
      </c>
      <c r="F109" s="132"/>
      <c r="G109" s="132"/>
      <c r="H109" s="156"/>
      <c r="I109" s="134">
        <v>0</v>
      </c>
      <c r="J109" s="134">
        <v>0</v>
      </c>
      <c r="K109" s="134">
        <v>0</v>
      </c>
    </row>
    <row r="110" spans="1:11" ht="39">
      <c r="A110" s="135" t="s">
        <v>32</v>
      </c>
      <c r="B110" s="132" t="s">
        <v>172</v>
      </c>
      <c r="C110" s="132" t="s">
        <v>200</v>
      </c>
      <c r="D110" s="132" t="s">
        <v>6</v>
      </c>
      <c r="E110" s="132" t="s">
        <v>202</v>
      </c>
      <c r="F110" s="157" t="s">
        <v>200</v>
      </c>
      <c r="G110" s="132"/>
      <c r="H110" s="156"/>
      <c r="I110" s="134">
        <v>0</v>
      </c>
      <c r="J110" s="134">
        <v>0</v>
      </c>
      <c r="K110" s="134">
        <v>0</v>
      </c>
    </row>
    <row r="111" spans="1:11" ht="12.75">
      <c r="A111" s="135" t="s">
        <v>180</v>
      </c>
      <c r="B111" s="135" t="s">
        <v>172</v>
      </c>
      <c r="C111" s="135" t="s">
        <v>200</v>
      </c>
      <c r="D111" s="135" t="s">
        <v>6</v>
      </c>
      <c r="E111" s="135" t="s">
        <v>202</v>
      </c>
      <c r="F111" s="139" t="s">
        <v>200</v>
      </c>
      <c r="G111" s="132" t="s">
        <v>72</v>
      </c>
      <c r="H111" s="156"/>
      <c r="I111" s="134">
        <v>0</v>
      </c>
      <c r="J111" s="134">
        <v>0</v>
      </c>
      <c r="K111" s="134">
        <v>0</v>
      </c>
    </row>
    <row r="112" spans="1:11" ht="12.75">
      <c r="A112" s="135" t="s">
        <v>78</v>
      </c>
      <c r="B112" s="135" t="s">
        <v>172</v>
      </c>
      <c r="C112" s="135" t="s">
        <v>200</v>
      </c>
      <c r="D112" s="135" t="s">
        <v>6</v>
      </c>
      <c r="E112" s="135" t="s">
        <v>202</v>
      </c>
      <c r="F112" s="139" t="s">
        <v>200</v>
      </c>
      <c r="G112" s="135" t="s">
        <v>147</v>
      </c>
      <c r="H112" s="139" t="s">
        <v>199</v>
      </c>
      <c r="I112" s="137">
        <v>0</v>
      </c>
      <c r="J112" s="137">
        <v>0</v>
      </c>
      <c r="K112" s="137">
        <v>0</v>
      </c>
    </row>
    <row r="113" spans="1:11" ht="12.75">
      <c r="A113" s="135" t="s">
        <v>295</v>
      </c>
      <c r="B113" s="135" t="s">
        <v>172</v>
      </c>
      <c r="C113" s="135" t="s">
        <v>200</v>
      </c>
      <c r="D113" s="135" t="s">
        <v>6</v>
      </c>
      <c r="E113" s="135" t="s">
        <v>202</v>
      </c>
      <c r="F113" s="139" t="s">
        <v>200</v>
      </c>
      <c r="G113" s="135" t="s">
        <v>147</v>
      </c>
      <c r="H113" s="139" t="s">
        <v>296</v>
      </c>
      <c r="I113" s="137">
        <v>0</v>
      </c>
      <c r="J113" s="137">
        <v>0</v>
      </c>
      <c r="K113" s="137">
        <v>0</v>
      </c>
    </row>
    <row r="114" spans="1:11" s="44" customFormat="1" ht="12.75">
      <c r="A114" s="131" t="s">
        <v>78</v>
      </c>
      <c r="B114" s="131" t="s">
        <v>172</v>
      </c>
      <c r="C114" s="131" t="s">
        <v>200</v>
      </c>
      <c r="D114" s="131" t="s">
        <v>6</v>
      </c>
      <c r="E114" s="131" t="s">
        <v>202</v>
      </c>
      <c r="F114" s="131" t="s">
        <v>200</v>
      </c>
      <c r="G114" s="131" t="s">
        <v>147</v>
      </c>
      <c r="H114" s="131">
        <v>730</v>
      </c>
      <c r="I114" s="155">
        <v>0</v>
      </c>
      <c r="J114" s="155">
        <v>0.1</v>
      </c>
      <c r="K114" s="155">
        <v>0.1</v>
      </c>
    </row>
    <row r="115" spans="1:11" ht="12.75">
      <c r="A115" s="131" t="s">
        <v>278</v>
      </c>
      <c r="B115" s="131">
        <v>99</v>
      </c>
      <c r="C115" s="131"/>
      <c r="D115" s="131"/>
      <c r="E115" s="131"/>
      <c r="F115" s="131"/>
      <c r="G115" s="131" t="s">
        <v>199</v>
      </c>
      <c r="H115" s="131"/>
      <c r="I115" s="155">
        <v>0</v>
      </c>
      <c r="J115" s="155">
        <f aca="true" t="shared" si="12" ref="J115:K120">J116</f>
        <v>0.8</v>
      </c>
      <c r="K115" s="155">
        <f t="shared" si="12"/>
        <v>1.4</v>
      </c>
    </row>
    <row r="116" spans="1:11" ht="12.75">
      <c r="A116" s="135" t="s">
        <v>279</v>
      </c>
      <c r="B116" s="132">
        <v>99</v>
      </c>
      <c r="C116" s="132">
        <v>99</v>
      </c>
      <c r="D116" s="132"/>
      <c r="E116" s="132"/>
      <c r="F116" s="132"/>
      <c r="G116" s="132"/>
      <c r="H116" s="156"/>
      <c r="I116" s="134">
        <v>0</v>
      </c>
      <c r="J116" s="134">
        <f t="shared" si="12"/>
        <v>0.8</v>
      </c>
      <c r="K116" s="134">
        <f t="shared" si="12"/>
        <v>1.4</v>
      </c>
    </row>
    <row r="117" spans="1:11" ht="26.25">
      <c r="A117" s="135" t="s">
        <v>69</v>
      </c>
      <c r="B117" s="132">
        <v>99</v>
      </c>
      <c r="C117" s="132">
        <v>99</v>
      </c>
      <c r="D117" s="132">
        <v>89</v>
      </c>
      <c r="E117" s="132" t="s">
        <v>4</v>
      </c>
      <c r="F117" s="132"/>
      <c r="G117" s="132"/>
      <c r="H117" s="156"/>
      <c r="I117" s="134">
        <v>0</v>
      </c>
      <c r="J117" s="134">
        <f t="shared" si="12"/>
        <v>0.8</v>
      </c>
      <c r="K117" s="134">
        <f t="shared" si="12"/>
        <v>1.4</v>
      </c>
    </row>
    <row r="118" spans="1:11" ht="39">
      <c r="A118" s="135" t="s">
        <v>70</v>
      </c>
      <c r="B118" s="132">
        <v>99</v>
      </c>
      <c r="C118" s="132">
        <v>99</v>
      </c>
      <c r="D118" s="132">
        <v>89</v>
      </c>
      <c r="E118" s="132">
        <v>1</v>
      </c>
      <c r="F118" s="157" t="s">
        <v>71</v>
      </c>
      <c r="G118" s="132"/>
      <c r="H118" s="156"/>
      <c r="I118" s="134">
        <v>0</v>
      </c>
      <c r="J118" s="134">
        <f t="shared" si="12"/>
        <v>0.8</v>
      </c>
      <c r="K118" s="134">
        <f t="shared" si="12"/>
        <v>1.4</v>
      </c>
    </row>
    <row r="119" spans="1:11" ht="12.75">
      <c r="A119" s="135" t="s">
        <v>279</v>
      </c>
      <c r="B119" s="135">
        <v>99</v>
      </c>
      <c r="C119" s="135">
        <v>99</v>
      </c>
      <c r="D119" s="135">
        <v>89</v>
      </c>
      <c r="E119" s="135">
        <v>1</v>
      </c>
      <c r="F119" s="139" t="s">
        <v>71</v>
      </c>
      <c r="G119" s="132">
        <v>41990</v>
      </c>
      <c r="H119" s="156"/>
      <c r="I119" s="134">
        <v>0</v>
      </c>
      <c r="J119" s="134">
        <f t="shared" si="12"/>
        <v>0.8</v>
      </c>
      <c r="K119" s="134">
        <f t="shared" si="12"/>
        <v>1.4</v>
      </c>
    </row>
    <row r="120" spans="1:11" s="44" customFormat="1" ht="12.75">
      <c r="A120" s="135" t="s">
        <v>271</v>
      </c>
      <c r="B120" s="135">
        <v>99</v>
      </c>
      <c r="C120" s="135">
        <v>99</v>
      </c>
      <c r="D120" s="135">
        <v>89</v>
      </c>
      <c r="E120" s="135">
        <v>1</v>
      </c>
      <c r="F120" s="139" t="s">
        <v>71</v>
      </c>
      <c r="G120" s="135">
        <v>41990</v>
      </c>
      <c r="H120" s="139" t="s">
        <v>281</v>
      </c>
      <c r="I120" s="137">
        <v>0</v>
      </c>
      <c r="J120" s="137">
        <f t="shared" si="12"/>
        <v>0.8</v>
      </c>
      <c r="K120" s="137">
        <f t="shared" si="12"/>
        <v>1.4</v>
      </c>
    </row>
    <row r="121" spans="1:11" ht="12.75">
      <c r="A121" s="135" t="s">
        <v>114</v>
      </c>
      <c r="B121" s="135">
        <v>99</v>
      </c>
      <c r="C121" s="135">
        <v>99</v>
      </c>
      <c r="D121" s="135">
        <v>89</v>
      </c>
      <c r="E121" s="135">
        <v>1</v>
      </c>
      <c r="F121" s="139" t="s">
        <v>71</v>
      </c>
      <c r="G121" s="135">
        <v>41990</v>
      </c>
      <c r="H121" s="139" t="s">
        <v>113</v>
      </c>
      <c r="I121" s="137">
        <v>0</v>
      </c>
      <c r="J121" s="137">
        <f>прил5!K203</f>
        <v>0.8</v>
      </c>
      <c r="K121" s="137">
        <f>прил5!L203</f>
        <v>1.4</v>
      </c>
    </row>
  </sheetData>
  <sheetProtection formatCells="0" formatColumns="0" formatRows="0" insertColumns="0" insertRows="0" insertHyperlinks="0" autoFilter="0"/>
  <autoFilter ref="A13:K121"/>
  <mergeCells count="7">
    <mergeCell ref="I2:K7"/>
    <mergeCell ref="A8:K8"/>
    <mergeCell ref="I11:K11"/>
    <mergeCell ref="B11:B12"/>
    <mergeCell ref="C11:C12"/>
    <mergeCell ref="D11:G12"/>
    <mergeCell ref="H11:H12"/>
  </mergeCells>
  <conditionalFormatting sqref="I14:K14">
    <cfRule type="expression" priority="15" dxfId="32" stopIfTrue="1">
      <formula>$C14=""</formula>
    </cfRule>
    <cfRule type="expression" priority="16" dxfId="33" stopIfTrue="1">
      <formula>$D14&lt;&gt;""</formula>
    </cfRule>
  </conditionalFormatting>
  <conditionalFormatting sqref="I14:K14">
    <cfRule type="expression" priority="4" dxfId="32" stopIfTrue="1">
      <formula>$C14=""</formula>
    </cfRule>
    <cfRule type="expression" priority="5" dxfId="33" stopIfTrue="1">
      <formula>$D14&lt;&gt;""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view="pageBreakPreview" zoomScale="60" zoomScaleNormal="90" zoomScalePageLayoutView="0" workbookViewId="0" topLeftCell="A1">
      <selection activeCell="S198" sqref="S198"/>
    </sheetView>
  </sheetViews>
  <sheetFormatPr defaultColWidth="9.125" defaultRowHeight="12.75"/>
  <cols>
    <col min="1" max="1" width="68.125" style="32" customWidth="1"/>
    <col min="2" max="2" width="5.625" style="41" customWidth="1"/>
    <col min="3" max="4" width="4.50390625" style="32" bestFit="1" customWidth="1"/>
    <col min="5" max="5" width="3.375" style="32" customWidth="1"/>
    <col min="6" max="6" width="2.125" style="32" bestFit="1" customWidth="1"/>
    <col min="7" max="7" width="3.375" style="32" bestFit="1" customWidth="1"/>
    <col min="8" max="8" width="7.00390625" style="32" customWidth="1"/>
    <col min="9" max="9" width="7.375" style="32" customWidth="1"/>
    <col min="10" max="11" width="14.50390625" style="34" customWidth="1"/>
    <col min="12" max="12" width="12.00390625" style="34" customWidth="1"/>
    <col min="13" max="13" width="9.125" style="35" customWidth="1"/>
    <col min="14" max="14" width="15.50390625" style="35" bestFit="1" customWidth="1"/>
    <col min="15" max="16384" width="9.125" style="35" customWidth="1"/>
  </cols>
  <sheetData>
    <row r="1" ht="18">
      <c r="H1" s="33" t="s">
        <v>250</v>
      </c>
    </row>
    <row r="2" spans="8:12" ht="12">
      <c r="H2" s="191" t="str">
        <f>прил8!F2</f>
        <v>к решению  Совета депутатов
Ново-Мамангинского сельского поселения Ковылкинского муниципального района Республики Мордовия «О бюджете Ново-Мамангинского сельского поселения Ковылкинского муниципального района Республики Мордовия на 2022 год и на плановый период 2023 и 2024 годов»    
от 30.12.2021 №1
(в редакции решения Совета депутатов Ново-Мамангинского сельского поселения Ковылкинского муниципального района от 24.10.2022 г. №1)</v>
      </c>
      <c r="I2" s="178"/>
      <c r="J2" s="178"/>
      <c r="K2" s="178"/>
      <c r="L2" s="178"/>
    </row>
    <row r="3" spans="8:12" ht="12">
      <c r="H3" s="178"/>
      <c r="I3" s="178"/>
      <c r="J3" s="178"/>
      <c r="K3" s="178"/>
      <c r="L3" s="178"/>
    </row>
    <row r="4" spans="8:12" ht="12">
      <c r="H4" s="178"/>
      <c r="I4" s="178"/>
      <c r="J4" s="178"/>
      <c r="K4" s="178"/>
      <c r="L4" s="178"/>
    </row>
    <row r="5" spans="8:12" ht="12">
      <c r="H5" s="178"/>
      <c r="I5" s="178"/>
      <c r="J5" s="178"/>
      <c r="K5" s="178"/>
      <c r="L5" s="178"/>
    </row>
    <row r="6" spans="2:12" ht="18">
      <c r="B6" s="33"/>
      <c r="D6" s="36"/>
      <c r="E6" s="36"/>
      <c r="F6" s="36"/>
      <c r="G6" s="36"/>
      <c r="H6" s="178"/>
      <c r="I6" s="178"/>
      <c r="J6" s="178"/>
      <c r="K6" s="178"/>
      <c r="L6" s="178"/>
    </row>
    <row r="7" spans="2:12" ht="168.75" customHeight="1">
      <c r="B7" s="33"/>
      <c r="H7" s="178"/>
      <c r="I7" s="178"/>
      <c r="J7" s="178"/>
      <c r="K7" s="178"/>
      <c r="L7" s="178"/>
    </row>
    <row r="8" spans="1:12" ht="63.75" customHeight="1">
      <c r="A8" s="192" t="s">
        <v>306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9" ht="12">
      <c r="A9" s="37"/>
      <c r="B9" s="38"/>
      <c r="C9" s="38"/>
      <c r="D9" s="38"/>
      <c r="E9" s="38"/>
      <c r="F9" s="38"/>
      <c r="G9" s="38"/>
      <c r="H9" s="38"/>
      <c r="I9" s="38"/>
    </row>
    <row r="10" spans="1:12" ht="12.75" thickBot="1">
      <c r="A10" s="39"/>
      <c r="B10" s="38"/>
      <c r="C10" s="39"/>
      <c r="D10" s="39"/>
      <c r="E10" s="39"/>
      <c r="F10" s="39"/>
      <c r="G10" s="39"/>
      <c r="H10" s="39"/>
      <c r="I10" s="39"/>
      <c r="J10" s="40"/>
      <c r="K10" s="40"/>
      <c r="L10" s="40"/>
    </row>
    <row r="11" spans="1:12" ht="13.5">
      <c r="A11" s="197" t="s">
        <v>193</v>
      </c>
      <c r="B11" s="193" t="s">
        <v>194</v>
      </c>
      <c r="C11" s="193" t="s">
        <v>195</v>
      </c>
      <c r="D11" s="193" t="s">
        <v>196</v>
      </c>
      <c r="E11" s="193" t="s">
        <v>197</v>
      </c>
      <c r="F11" s="193"/>
      <c r="G11" s="193"/>
      <c r="H11" s="193"/>
      <c r="I11" s="193" t="s">
        <v>198</v>
      </c>
      <c r="J11" s="195" t="s">
        <v>7</v>
      </c>
      <c r="K11" s="195"/>
      <c r="L11" s="196"/>
    </row>
    <row r="12" spans="1:12" ht="14.25" thickBot="1">
      <c r="A12" s="198"/>
      <c r="B12" s="194"/>
      <c r="C12" s="194"/>
      <c r="D12" s="194"/>
      <c r="E12" s="194"/>
      <c r="F12" s="194"/>
      <c r="G12" s="194"/>
      <c r="H12" s="194"/>
      <c r="I12" s="194"/>
      <c r="J12" s="161" t="s">
        <v>243</v>
      </c>
      <c r="K12" s="162" t="s">
        <v>277</v>
      </c>
      <c r="L12" s="162" t="s">
        <v>304</v>
      </c>
    </row>
    <row r="13" spans="1:16" ht="23.25" customHeight="1" thickBot="1">
      <c r="A13" s="78" t="s">
        <v>140</v>
      </c>
      <c r="B13" s="79"/>
      <c r="C13" s="79"/>
      <c r="D13" s="79"/>
      <c r="E13" s="79"/>
      <c r="F13" s="79"/>
      <c r="G13" s="79"/>
      <c r="H13" s="79" t="s">
        <v>199</v>
      </c>
      <c r="I13" s="80" t="s">
        <v>199</v>
      </c>
      <c r="J13" s="81">
        <f>J14+J89+J98+J108+J123+J171+J189+J181+J122</f>
        <v>1346.77719</v>
      </c>
      <c r="K13" s="81">
        <f>K14+K89+K98+K108+K123+K171+K189+K181</f>
        <v>853.5</v>
      </c>
      <c r="L13" s="81">
        <f>L14+L89+L98+L108+L123+L171+L189+L181</f>
        <v>880.4</v>
      </c>
      <c r="M13" s="103"/>
      <c r="N13" s="103">
        <f>1291.3-J13</f>
        <v>-55.477190000000064</v>
      </c>
      <c r="O13" s="103"/>
      <c r="P13" s="103"/>
    </row>
    <row r="14" spans="1:14" ht="13.5">
      <c r="A14" s="121" t="s">
        <v>79</v>
      </c>
      <c r="B14" s="123">
        <v>925</v>
      </c>
      <c r="C14" s="123" t="s">
        <v>200</v>
      </c>
      <c r="D14" s="123"/>
      <c r="E14" s="122"/>
      <c r="F14" s="122"/>
      <c r="G14" s="122"/>
      <c r="H14" s="122" t="s">
        <v>199</v>
      </c>
      <c r="I14" s="124" t="s">
        <v>199</v>
      </c>
      <c r="J14" s="163">
        <f>J15+J26+J61+J68+J75+J55</f>
        <v>880.57752</v>
      </c>
      <c r="K14" s="163">
        <f>K15+K26+K61+K68+K75+K55</f>
        <v>481.3</v>
      </c>
      <c r="L14" s="164">
        <f>L15+L26+L61+L68+L75+L55</f>
        <v>505</v>
      </c>
      <c r="M14" s="103"/>
      <c r="N14" s="103"/>
    </row>
    <row r="15" spans="1:14" s="43" customFormat="1" ht="27.75">
      <c r="A15" s="58" t="s">
        <v>191</v>
      </c>
      <c r="B15" s="49">
        <v>925</v>
      </c>
      <c r="C15" s="49" t="s">
        <v>200</v>
      </c>
      <c r="D15" s="49" t="s">
        <v>144</v>
      </c>
      <c r="E15" s="68"/>
      <c r="F15" s="68"/>
      <c r="G15" s="68"/>
      <c r="H15" s="68"/>
      <c r="I15" s="50"/>
      <c r="J15" s="99">
        <f aca="true" t="shared" si="0" ref="J15:L16">J16</f>
        <v>389.8</v>
      </c>
      <c r="K15" s="99">
        <f t="shared" si="0"/>
        <v>216.20999999999998</v>
      </c>
      <c r="L15" s="100">
        <f t="shared" si="0"/>
        <v>216.51</v>
      </c>
      <c r="N15" s="126"/>
    </row>
    <row r="16" spans="1:14" ht="27">
      <c r="A16" s="58" t="s">
        <v>31</v>
      </c>
      <c r="B16" s="48">
        <v>925</v>
      </c>
      <c r="C16" s="48" t="s">
        <v>200</v>
      </c>
      <c r="D16" s="48" t="s">
        <v>144</v>
      </c>
      <c r="E16" s="68" t="s">
        <v>216</v>
      </c>
      <c r="F16" s="68" t="s">
        <v>4</v>
      </c>
      <c r="G16" s="68"/>
      <c r="H16" s="68"/>
      <c r="I16" s="51"/>
      <c r="J16" s="95">
        <f t="shared" si="0"/>
        <v>389.8</v>
      </c>
      <c r="K16" s="95">
        <f t="shared" si="0"/>
        <v>216.20999999999998</v>
      </c>
      <c r="L16" s="96">
        <f t="shared" si="0"/>
        <v>216.51</v>
      </c>
      <c r="N16" s="127"/>
    </row>
    <row r="17" spans="1:14" ht="41.25">
      <c r="A17" s="58" t="s">
        <v>34</v>
      </c>
      <c r="B17" s="48">
        <v>925</v>
      </c>
      <c r="C17" s="48" t="s">
        <v>200</v>
      </c>
      <c r="D17" s="48" t="s">
        <v>144</v>
      </c>
      <c r="E17" s="68" t="s">
        <v>216</v>
      </c>
      <c r="F17" s="68" t="s">
        <v>202</v>
      </c>
      <c r="G17" s="68"/>
      <c r="H17" s="68"/>
      <c r="I17" s="51"/>
      <c r="J17" s="95">
        <f>J18</f>
        <v>389.8</v>
      </c>
      <c r="K17" s="95">
        <f>K18+K22</f>
        <v>216.20999999999998</v>
      </c>
      <c r="L17" s="96">
        <f>L18+L22</f>
        <v>216.51</v>
      </c>
      <c r="N17" s="127"/>
    </row>
    <row r="18" spans="1:14" ht="13.5">
      <c r="A18" s="58" t="s">
        <v>180</v>
      </c>
      <c r="B18" s="48">
        <v>925</v>
      </c>
      <c r="C18" s="48" t="s">
        <v>200</v>
      </c>
      <c r="D18" s="48" t="s">
        <v>144</v>
      </c>
      <c r="E18" s="68" t="s">
        <v>216</v>
      </c>
      <c r="F18" s="68" t="s">
        <v>202</v>
      </c>
      <c r="G18" s="68" t="s">
        <v>71</v>
      </c>
      <c r="H18" s="68" t="s">
        <v>72</v>
      </c>
      <c r="I18" s="51"/>
      <c r="J18" s="95">
        <f>J19</f>
        <v>389.8</v>
      </c>
      <c r="K18" s="95">
        <f>K19</f>
        <v>216.20999999999998</v>
      </c>
      <c r="L18" s="96">
        <f>L19</f>
        <v>216.51</v>
      </c>
      <c r="N18" s="127"/>
    </row>
    <row r="19" spans="1:14" ht="27">
      <c r="A19" s="57" t="s">
        <v>171</v>
      </c>
      <c r="B19" s="48">
        <v>925</v>
      </c>
      <c r="C19" s="48" t="s">
        <v>200</v>
      </c>
      <c r="D19" s="48" t="s">
        <v>144</v>
      </c>
      <c r="E19" s="68" t="s">
        <v>216</v>
      </c>
      <c r="F19" s="68" t="s">
        <v>202</v>
      </c>
      <c r="G19" s="68" t="s">
        <v>71</v>
      </c>
      <c r="H19" s="68">
        <v>41150</v>
      </c>
      <c r="I19" s="48"/>
      <c r="J19" s="95">
        <f>J21</f>
        <v>389.8</v>
      </c>
      <c r="K19" s="95">
        <f>K21</f>
        <v>216.20999999999998</v>
      </c>
      <c r="L19" s="96">
        <f>L21</f>
        <v>216.51</v>
      </c>
      <c r="N19" s="127"/>
    </row>
    <row r="20" spans="1:14" ht="54.75">
      <c r="A20" s="165" t="s">
        <v>268</v>
      </c>
      <c r="B20" s="48">
        <v>925</v>
      </c>
      <c r="C20" s="48" t="s">
        <v>200</v>
      </c>
      <c r="D20" s="48" t="s">
        <v>144</v>
      </c>
      <c r="E20" s="68" t="s">
        <v>216</v>
      </c>
      <c r="F20" s="68" t="s">
        <v>202</v>
      </c>
      <c r="G20" s="68" t="s">
        <v>71</v>
      </c>
      <c r="H20" s="68">
        <v>41150</v>
      </c>
      <c r="I20" s="48" t="s">
        <v>283</v>
      </c>
      <c r="J20" s="166">
        <f>J21</f>
        <v>389.8</v>
      </c>
      <c r="K20" s="166">
        <f>K21</f>
        <v>216.20999999999998</v>
      </c>
      <c r="L20" s="167">
        <f>L21</f>
        <v>216.51</v>
      </c>
      <c r="N20" s="127"/>
    </row>
    <row r="21" spans="1:14" ht="27">
      <c r="A21" s="58" t="s">
        <v>157</v>
      </c>
      <c r="B21" s="48">
        <v>925</v>
      </c>
      <c r="C21" s="48" t="s">
        <v>200</v>
      </c>
      <c r="D21" s="48" t="s">
        <v>144</v>
      </c>
      <c r="E21" s="68" t="s">
        <v>216</v>
      </c>
      <c r="F21" s="68" t="s">
        <v>202</v>
      </c>
      <c r="G21" s="68" t="s">
        <v>71</v>
      </c>
      <c r="H21" s="68">
        <v>41150</v>
      </c>
      <c r="I21" s="48" t="s">
        <v>151</v>
      </c>
      <c r="J21" s="69">
        <f>прил4!I21</f>
        <v>389.8</v>
      </c>
      <c r="K21" s="69">
        <f>прил4!J21</f>
        <v>216.20999999999998</v>
      </c>
      <c r="L21" s="69">
        <f>прил4!K21</f>
        <v>216.51</v>
      </c>
      <c r="N21" s="127"/>
    </row>
    <row r="22" spans="1:14" ht="41.25">
      <c r="A22" s="58" t="s">
        <v>84</v>
      </c>
      <c r="B22" s="48">
        <v>925</v>
      </c>
      <c r="C22" s="48" t="s">
        <v>200</v>
      </c>
      <c r="D22" s="48" t="s">
        <v>201</v>
      </c>
      <c r="E22" s="68" t="s">
        <v>216</v>
      </c>
      <c r="F22" s="68" t="s">
        <v>222</v>
      </c>
      <c r="G22" s="68" t="s">
        <v>71</v>
      </c>
      <c r="H22" s="68">
        <v>44205</v>
      </c>
      <c r="I22" s="48" t="s">
        <v>199</v>
      </c>
      <c r="J22" s="95">
        <f>J23</f>
        <v>142.2</v>
      </c>
      <c r="K22" s="95">
        <f>K23</f>
        <v>0</v>
      </c>
      <c r="L22" s="96">
        <f>L23</f>
        <v>0</v>
      </c>
      <c r="N22" s="127"/>
    </row>
    <row r="23" spans="1:14" ht="69">
      <c r="A23" s="58" t="s">
        <v>91</v>
      </c>
      <c r="B23" s="48">
        <v>925</v>
      </c>
      <c r="C23" s="48" t="s">
        <v>200</v>
      </c>
      <c r="D23" s="48" t="s">
        <v>201</v>
      </c>
      <c r="E23" s="68" t="s">
        <v>216</v>
      </c>
      <c r="F23" s="68" t="s">
        <v>222</v>
      </c>
      <c r="G23" s="68" t="s">
        <v>71</v>
      </c>
      <c r="H23" s="68">
        <v>44205</v>
      </c>
      <c r="I23" s="48" t="s">
        <v>199</v>
      </c>
      <c r="J23" s="95">
        <f>J25</f>
        <v>142.2</v>
      </c>
      <c r="K23" s="95">
        <f>K25</f>
        <v>0</v>
      </c>
      <c r="L23" s="96">
        <f>L25</f>
        <v>0</v>
      </c>
      <c r="N23" s="127"/>
    </row>
    <row r="24" spans="1:14" ht="54.75">
      <c r="A24" s="165" t="s">
        <v>268</v>
      </c>
      <c r="B24" s="48">
        <v>925</v>
      </c>
      <c r="C24" s="48" t="s">
        <v>200</v>
      </c>
      <c r="D24" s="48" t="s">
        <v>201</v>
      </c>
      <c r="E24" s="68" t="s">
        <v>216</v>
      </c>
      <c r="F24" s="68" t="s">
        <v>222</v>
      </c>
      <c r="G24" s="68" t="s">
        <v>71</v>
      </c>
      <c r="H24" s="68">
        <v>44205</v>
      </c>
      <c r="I24" s="48" t="s">
        <v>283</v>
      </c>
      <c r="J24" s="95">
        <f>J25</f>
        <v>142.2</v>
      </c>
      <c r="K24" s="95">
        <f>K25</f>
        <v>0</v>
      </c>
      <c r="L24" s="96">
        <f>L25</f>
        <v>0</v>
      </c>
      <c r="N24" s="127"/>
    </row>
    <row r="25" spans="1:12" ht="57" customHeight="1">
      <c r="A25" s="58" t="s">
        <v>157</v>
      </c>
      <c r="B25" s="48">
        <v>925</v>
      </c>
      <c r="C25" s="48" t="s">
        <v>200</v>
      </c>
      <c r="D25" s="48" t="s">
        <v>201</v>
      </c>
      <c r="E25" s="68" t="s">
        <v>216</v>
      </c>
      <c r="F25" s="68" t="s">
        <v>222</v>
      </c>
      <c r="G25" s="68" t="s">
        <v>71</v>
      </c>
      <c r="H25" s="68">
        <v>44205</v>
      </c>
      <c r="I25" s="48" t="s">
        <v>151</v>
      </c>
      <c r="J25" s="69">
        <f>прил4!I25</f>
        <v>142.2</v>
      </c>
      <c r="K25" s="69">
        <f>прил4!J25</f>
        <v>0</v>
      </c>
      <c r="L25" s="69">
        <f>прил4!K25</f>
        <v>0</v>
      </c>
    </row>
    <row r="26" spans="1:12" ht="43.5" customHeight="1">
      <c r="A26" s="58" t="s">
        <v>115</v>
      </c>
      <c r="B26" s="49">
        <v>925</v>
      </c>
      <c r="C26" s="49" t="s">
        <v>200</v>
      </c>
      <c r="D26" s="49" t="s">
        <v>201</v>
      </c>
      <c r="E26" s="68"/>
      <c r="F26" s="68"/>
      <c r="G26" s="68"/>
      <c r="H26" s="68"/>
      <c r="I26" s="50" t="s">
        <v>199</v>
      </c>
      <c r="J26" s="95">
        <f>J27+J49+J22</f>
        <v>460.98752</v>
      </c>
      <c r="K26" s="95">
        <f>K27+K49+K22</f>
        <v>242.3</v>
      </c>
      <c r="L26" s="95">
        <f>L27+L49+L22</f>
        <v>265.7</v>
      </c>
    </row>
    <row r="27" spans="1:12" ht="27">
      <c r="A27" s="58" t="s">
        <v>123</v>
      </c>
      <c r="B27" s="48">
        <v>925</v>
      </c>
      <c r="C27" s="48" t="s">
        <v>200</v>
      </c>
      <c r="D27" s="48" t="s">
        <v>201</v>
      </c>
      <c r="E27" s="68" t="s">
        <v>216</v>
      </c>
      <c r="F27" s="68" t="s">
        <v>4</v>
      </c>
      <c r="G27" s="68"/>
      <c r="H27" s="68"/>
      <c r="I27" s="48"/>
      <c r="J27" s="95">
        <f>J28</f>
        <v>318.78752000000003</v>
      </c>
      <c r="K27" s="95">
        <f>K28</f>
        <v>242.3</v>
      </c>
      <c r="L27" s="96">
        <f>L28</f>
        <v>265.7</v>
      </c>
    </row>
    <row r="28" spans="1:12" ht="41.25">
      <c r="A28" s="58" t="s">
        <v>34</v>
      </c>
      <c r="B28" s="48">
        <v>925</v>
      </c>
      <c r="C28" s="48" t="s">
        <v>200</v>
      </c>
      <c r="D28" s="48" t="s">
        <v>201</v>
      </c>
      <c r="E28" s="68" t="s">
        <v>216</v>
      </c>
      <c r="F28" s="68" t="s">
        <v>222</v>
      </c>
      <c r="G28" s="68"/>
      <c r="H28" s="68"/>
      <c r="I28" s="48"/>
      <c r="J28" s="95">
        <f>J29+J38</f>
        <v>318.78752000000003</v>
      </c>
      <c r="K28" s="95">
        <f>K29+K38</f>
        <v>242.3</v>
      </c>
      <c r="L28" s="96">
        <f>L29+L38</f>
        <v>265.7</v>
      </c>
    </row>
    <row r="29" spans="1:12" ht="13.5">
      <c r="A29" s="67" t="s">
        <v>180</v>
      </c>
      <c r="B29" s="160">
        <v>925</v>
      </c>
      <c r="C29" s="160" t="s">
        <v>200</v>
      </c>
      <c r="D29" s="160" t="s">
        <v>201</v>
      </c>
      <c r="E29" s="68" t="s">
        <v>216</v>
      </c>
      <c r="F29" s="68" t="s">
        <v>222</v>
      </c>
      <c r="G29" s="68" t="s">
        <v>71</v>
      </c>
      <c r="H29" s="68" t="s">
        <v>72</v>
      </c>
      <c r="I29" s="160"/>
      <c r="J29" s="95">
        <f>J30+J33</f>
        <v>276.6</v>
      </c>
      <c r="K29" s="95">
        <f>K30+K33</f>
        <v>200.1</v>
      </c>
      <c r="L29" s="96">
        <f>L30+L33</f>
        <v>223.5</v>
      </c>
    </row>
    <row r="30" spans="1:12" ht="27">
      <c r="A30" s="67" t="s">
        <v>181</v>
      </c>
      <c r="B30" s="160">
        <v>925</v>
      </c>
      <c r="C30" s="160" t="s">
        <v>200</v>
      </c>
      <c r="D30" s="160" t="s">
        <v>201</v>
      </c>
      <c r="E30" s="68" t="s">
        <v>216</v>
      </c>
      <c r="F30" s="68" t="s">
        <v>222</v>
      </c>
      <c r="G30" s="68" t="s">
        <v>71</v>
      </c>
      <c r="H30" s="68" t="s">
        <v>68</v>
      </c>
      <c r="I30" s="160"/>
      <c r="J30" s="95">
        <f>J31</f>
        <v>204.6</v>
      </c>
      <c r="K30" s="95">
        <f>K32</f>
        <v>170.1</v>
      </c>
      <c r="L30" s="96">
        <f>L32</f>
        <v>193.3</v>
      </c>
    </row>
    <row r="31" spans="1:12" ht="54.75">
      <c r="A31" s="67" t="s">
        <v>282</v>
      </c>
      <c r="B31" s="160">
        <v>925</v>
      </c>
      <c r="C31" s="160" t="s">
        <v>200</v>
      </c>
      <c r="D31" s="160" t="s">
        <v>201</v>
      </c>
      <c r="E31" s="68" t="s">
        <v>216</v>
      </c>
      <c r="F31" s="68" t="s">
        <v>222</v>
      </c>
      <c r="G31" s="68" t="s">
        <v>71</v>
      </c>
      <c r="H31" s="68" t="s">
        <v>68</v>
      </c>
      <c r="I31" s="160" t="s">
        <v>283</v>
      </c>
      <c r="J31" s="95">
        <f>J32</f>
        <v>204.6</v>
      </c>
      <c r="K31" s="95">
        <f>K32</f>
        <v>170.1</v>
      </c>
      <c r="L31" s="96">
        <f>L32</f>
        <v>193.3</v>
      </c>
    </row>
    <row r="32" spans="1:12" ht="27">
      <c r="A32" s="67" t="s">
        <v>157</v>
      </c>
      <c r="B32" s="160">
        <v>925</v>
      </c>
      <c r="C32" s="160" t="s">
        <v>200</v>
      </c>
      <c r="D32" s="160" t="s">
        <v>201</v>
      </c>
      <c r="E32" s="68" t="s">
        <v>216</v>
      </c>
      <c r="F32" s="68" t="s">
        <v>222</v>
      </c>
      <c r="G32" s="68" t="s">
        <v>71</v>
      </c>
      <c r="H32" s="68" t="s">
        <v>68</v>
      </c>
      <c r="I32" s="160" t="s">
        <v>151</v>
      </c>
      <c r="J32" s="69">
        <f>прил4!I32</f>
        <v>204.6</v>
      </c>
      <c r="K32" s="69">
        <f>прил4!J32</f>
        <v>170.1</v>
      </c>
      <c r="L32" s="69">
        <f>прил4!K32</f>
        <v>193.3</v>
      </c>
    </row>
    <row r="33" spans="1:12" ht="13.5">
      <c r="A33" s="67" t="s">
        <v>190</v>
      </c>
      <c r="B33" s="160">
        <v>925</v>
      </c>
      <c r="C33" s="160" t="s">
        <v>200</v>
      </c>
      <c r="D33" s="160" t="s">
        <v>201</v>
      </c>
      <c r="E33" s="68" t="s">
        <v>216</v>
      </c>
      <c r="F33" s="68" t="s">
        <v>222</v>
      </c>
      <c r="G33" s="68" t="s">
        <v>71</v>
      </c>
      <c r="H33" s="68" t="s">
        <v>165</v>
      </c>
      <c r="I33" s="160"/>
      <c r="J33" s="95">
        <f>J34+J36</f>
        <v>72</v>
      </c>
      <c r="K33" s="95">
        <f>K34+K36</f>
        <v>30</v>
      </c>
      <c r="L33" s="95">
        <f>L34+L36</f>
        <v>30.2</v>
      </c>
    </row>
    <row r="34" spans="1:12" ht="60.75" customHeight="1">
      <c r="A34" s="67" t="s">
        <v>270</v>
      </c>
      <c r="B34" s="160">
        <v>925</v>
      </c>
      <c r="C34" s="160" t="s">
        <v>200</v>
      </c>
      <c r="D34" s="160" t="s">
        <v>201</v>
      </c>
      <c r="E34" s="68" t="s">
        <v>216</v>
      </c>
      <c r="F34" s="68" t="s">
        <v>222</v>
      </c>
      <c r="G34" s="68" t="s">
        <v>71</v>
      </c>
      <c r="H34" s="68" t="s">
        <v>165</v>
      </c>
      <c r="I34" s="160" t="s">
        <v>284</v>
      </c>
      <c r="J34" s="95">
        <f>J35</f>
        <v>60.4</v>
      </c>
      <c r="K34" s="95">
        <f>K35</f>
        <v>30</v>
      </c>
      <c r="L34" s="95">
        <f>L35</f>
        <v>30.2</v>
      </c>
    </row>
    <row r="35" spans="1:12" ht="27">
      <c r="A35" s="67" t="s">
        <v>158</v>
      </c>
      <c r="B35" s="168">
        <v>925</v>
      </c>
      <c r="C35" s="168" t="s">
        <v>200</v>
      </c>
      <c r="D35" s="168" t="s">
        <v>201</v>
      </c>
      <c r="E35" s="68" t="s">
        <v>216</v>
      </c>
      <c r="F35" s="68" t="s">
        <v>222</v>
      </c>
      <c r="G35" s="68" t="s">
        <v>71</v>
      </c>
      <c r="H35" s="68" t="s">
        <v>165</v>
      </c>
      <c r="I35" s="168">
        <v>240</v>
      </c>
      <c r="J35" s="69">
        <f>прил4!I35</f>
        <v>60.4</v>
      </c>
      <c r="K35" s="69">
        <f>прил4!J35</f>
        <v>30</v>
      </c>
      <c r="L35" s="69">
        <f>прил4!K35</f>
        <v>30.2</v>
      </c>
    </row>
    <row r="36" spans="1:12" ht="13.5">
      <c r="A36" s="67" t="s">
        <v>271</v>
      </c>
      <c r="B36" s="168">
        <v>925</v>
      </c>
      <c r="C36" s="168" t="s">
        <v>200</v>
      </c>
      <c r="D36" s="168" t="s">
        <v>201</v>
      </c>
      <c r="E36" s="68" t="s">
        <v>216</v>
      </c>
      <c r="F36" s="68" t="s">
        <v>222</v>
      </c>
      <c r="G36" s="68" t="s">
        <v>71</v>
      </c>
      <c r="H36" s="68" t="s">
        <v>165</v>
      </c>
      <c r="I36" s="168">
        <v>800</v>
      </c>
      <c r="J36" s="158">
        <f>J37</f>
        <v>11.6</v>
      </c>
      <c r="K36" s="104">
        <f>K37</f>
        <v>0</v>
      </c>
      <c r="L36" s="105">
        <f>L37</f>
        <v>0</v>
      </c>
    </row>
    <row r="37" spans="1:12" ht="13.5">
      <c r="A37" s="67" t="s">
        <v>162</v>
      </c>
      <c r="B37" s="160">
        <v>925</v>
      </c>
      <c r="C37" s="160" t="s">
        <v>200</v>
      </c>
      <c r="D37" s="160" t="s">
        <v>201</v>
      </c>
      <c r="E37" s="68" t="s">
        <v>216</v>
      </c>
      <c r="F37" s="68" t="s">
        <v>222</v>
      </c>
      <c r="G37" s="68" t="s">
        <v>71</v>
      </c>
      <c r="H37" s="68" t="s">
        <v>165</v>
      </c>
      <c r="I37" s="160" t="s">
        <v>152</v>
      </c>
      <c r="J37" s="158">
        <f>прил4!I37</f>
        <v>11.6</v>
      </c>
      <c r="K37" s="158">
        <v>0</v>
      </c>
      <c r="L37" s="159">
        <v>0</v>
      </c>
    </row>
    <row r="38" spans="1:12" ht="54.75">
      <c r="A38" s="67" t="s">
        <v>251</v>
      </c>
      <c r="B38" s="160">
        <v>925</v>
      </c>
      <c r="C38" s="160" t="s">
        <v>200</v>
      </c>
      <c r="D38" s="160" t="s">
        <v>201</v>
      </c>
      <c r="E38" s="68" t="s">
        <v>6</v>
      </c>
      <c r="F38" s="68" t="s">
        <v>202</v>
      </c>
      <c r="G38" s="68" t="s">
        <v>71</v>
      </c>
      <c r="H38" s="68" t="s">
        <v>75</v>
      </c>
      <c r="I38" s="160" t="s">
        <v>199</v>
      </c>
      <c r="J38" s="95">
        <f>J39+J44</f>
        <v>42.18751999999999</v>
      </c>
      <c r="K38" s="95">
        <f>K39+K44</f>
        <v>42.2</v>
      </c>
      <c r="L38" s="96">
        <f>L39+L44</f>
        <v>42.2</v>
      </c>
    </row>
    <row r="39" spans="1:12" ht="47.25" customHeight="1">
      <c r="A39" s="67" t="s">
        <v>251</v>
      </c>
      <c r="B39" s="160">
        <v>925</v>
      </c>
      <c r="C39" s="160" t="s">
        <v>200</v>
      </c>
      <c r="D39" s="160" t="s">
        <v>201</v>
      </c>
      <c r="E39" s="68" t="s">
        <v>6</v>
      </c>
      <c r="F39" s="68" t="s">
        <v>202</v>
      </c>
      <c r="G39" s="68" t="s">
        <v>71</v>
      </c>
      <c r="H39" s="68" t="s">
        <v>213</v>
      </c>
      <c r="I39" s="160" t="s">
        <v>199</v>
      </c>
      <c r="J39" s="95">
        <f>J40+J42</f>
        <v>21.104519999999997</v>
      </c>
      <c r="K39" s="95">
        <f>K40+K42</f>
        <v>21.1</v>
      </c>
      <c r="L39" s="96">
        <f>L40+L42</f>
        <v>21.1</v>
      </c>
    </row>
    <row r="40" spans="1:12" ht="47.25" customHeight="1">
      <c r="A40" s="67" t="s">
        <v>282</v>
      </c>
      <c r="B40" s="160">
        <v>925</v>
      </c>
      <c r="C40" s="160" t="s">
        <v>200</v>
      </c>
      <c r="D40" s="160" t="s">
        <v>201</v>
      </c>
      <c r="E40" s="68" t="s">
        <v>6</v>
      </c>
      <c r="F40" s="68" t="s">
        <v>202</v>
      </c>
      <c r="G40" s="68" t="s">
        <v>71</v>
      </c>
      <c r="H40" s="68" t="s">
        <v>213</v>
      </c>
      <c r="I40" s="160" t="s">
        <v>283</v>
      </c>
      <c r="J40" s="95">
        <f>J41</f>
        <v>18.221519999999998</v>
      </c>
      <c r="K40" s="95">
        <f>K41</f>
        <v>20.1</v>
      </c>
      <c r="L40" s="96">
        <f>L41</f>
        <v>20.1</v>
      </c>
    </row>
    <row r="41" spans="1:12" ht="27">
      <c r="A41" s="58" t="s">
        <v>157</v>
      </c>
      <c r="B41" s="48">
        <v>925</v>
      </c>
      <c r="C41" s="48" t="s">
        <v>200</v>
      </c>
      <c r="D41" s="48" t="s">
        <v>201</v>
      </c>
      <c r="E41" s="68" t="s">
        <v>6</v>
      </c>
      <c r="F41" s="68" t="s">
        <v>202</v>
      </c>
      <c r="G41" s="68" t="s">
        <v>71</v>
      </c>
      <c r="H41" s="68" t="s">
        <v>213</v>
      </c>
      <c r="I41" s="48" t="s">
        <v>151</v>
      </c>
      <c r="J41" s="69">
        <f>прил4!I41</f>
        <v>18.221519999999998</v>
      </c>
      <c r="K41" s="69">
        <v>20.1</v>
      </c>
      <c r="L41" s="54">
        <v>20.1</v>
      </c>
    </row>
    <row r="42" spans="1:12" ht="27">
      <c r="A42" s="67" t="s">
        <v>270</v>
      </c>
      <c r="B42" s="160">
        <v>925</v>
      </c>
      <c r="C42" s="160" t="s">
        <v>200</v>
      </c>
      <c r="D42" s="160" t="s">
        <v>201</v>
      </c>
      <c r="E42" s="68" t="s">
        <v>6</v>
      </c>
      <c r="F42" s="68" t="s">
        <v>202</v>
      </c>
      <c r="G42" s="68" t="s">
        <v>71</v>
      </c>
      <c r="H42" s="68" t="s">
        <v>213</v>
      </c>
      <c r="I42" s="48" t="s">
        <v>284</v>
      </c>
      <c r="J42" s="69">
        <f>J43</f>
        <v>2.883</v>
      </c>
      <c r="K42" s="69">
        <f>K43</f>
        <v>1</v>
      </c>
      <c r="L42" s="54">
        <f>L43</f>
        <v>1</v>
      </c>
    </row>
    <row r="43" spans="1:12" ht="27">
      <c r="A43" s="56" t="s">
        <v>5</v>
      </c>
      <c r="B43" s="65">
        <v>925</v>
      </c>
      <c r="C43" s="65" t="s">
        <v>200</v>
      </c>
      <c r="D43" s="65" t="s">
        <v>201</v>
      </c>
      <c r="E43" s="68" t="s">
        <v>6</v>
      </c>
      <c r="F43" s="68" t="s">
        <v>202</v>
      </c>
      <c r="G43" s="68" t="s">
        <v>71</v>
      </c>
      <c r="H43" s="68" t="s">
        <v>213</v>
      </c>
      <c r="I43" s="65">
        <v>240</v>
      </c>
      <c r="J43" s="69">
        <f>прил4!I43</f>
        <v>2.883</v>
      </c>
      <c r="K43" s="69">
        <v>1</v>
      </c>
      <c r="L43" s="54">
        <v>1</v>
      </c>
    </row>
    <row r="44" spans="1:12" ht="49.5" customHeight="1">
      <c r="A44" s="58" t="s">
        <v>252</v>
      </c>
      <c r="B44" s="65">
        <v>925</v>
      </c>
      <c r="C44" s="48" t="s">
        <v>200</v>
      </c>
      <c r="D44" s="48" t="s">
        <v>201</v>
      </c>
      <c r="E44" s="68" t="s">
        <v>6</v>
      </c>
      <c r="F44" s="68" t="s">
        <v>202</v>
      </c>
      <c r="G44" s="68" t="s">
        <v>71</v>
      </c>
      <c r="H44" s="68" t="s">
        <v>215</v>
      </c>
      <c r="I44" s="65"/>
      <c r="J44" s="158">
        <f>J46+J48</f>
        <v>21.083</v>
      </c>
      <c r="K44" s="158">
        <f>K46+K48</f>
        <v>21.1</v>
      </c>
      <c r="L44" s="159">
        <f>L46+L48</f>
        <v>21.1</v>
      </c>
    </row>
    <row r="45" spans="1:12" s="43" customFormat="1" ht="54.75">
      <c r="A45" s="67" t="s">
        <v>282</v>
      </c>
      <c r="B45" s="65">
        <v>925</v>
      </c>
      <c r="C45" s="48" t="s">
        <v>200</v>
      </c>
      <c r="D45" s="48" t="s">
        <v>201</v>
      </c>
      <c r="E45" s="68" t="s">
        <v>6</v>
      </c>
      <c r="F45" s="68" t="s">
        <v>202</v>
      </c>
      <c r="G45" s="68" t="s">
        <v>71</v>
      </c>
      <c r="H45" s="68" t="s">
        <v>215</v>
      </c>
      <c r="I45" s="65">
        <v>100</v>
      </c>
      <c r="J45" s="158">
        <f>J46</f>
        <v>18.2</v>
      </c>
      <c r="K45" s="158">
        <f>K46</f>
        <v>20.1</v>
      </c>
      <c r="L45" s="159">
        <f>L46</f>
        <v>20.1</v>
      </c>
    </row>
    <row r="46" spans="1:12" ht="27">
      <c r="A46" s="58" t="s">
        <v>157</v>
      </c>
      <c r="B46" s="48">
        <v>925</v>
      </c>
      <c r="C46" s="48" t="s">
        <v>200</v>
      </c>
      <c r="D46" s="48" t="s">
        <v>201</v>
      </c>
      <c r="E46" s="68" t="s">
        <v>6</v>
      </c>
      <c r="F46" s="68" t="s">
        <v>202</v>
      </c>
      <c r="G46" s="68" t="s">
        <v>71</v>
      </c>
      <c r="H46" s="68" t="s">
        <v>215</v>
      </c>
      <c r="I46" s="48" t="s">
        <v>151</v>
      </c>
      <c r="J46" s="69">
        <f>прил4!I45</f>
        <v>18.2</v>
      </c>
      <c r="K46" s="69">
        <v>20.1</v>
      </c>
      <c r="L46" s="54">
        <v>20.1</v>
      </c>
    </row>
    <row r="47" spans="1:12" ht="27">
      <c r="A47" s="67" t="s">
        <v>270</v>
      </c>
      <c r="B47" s="48">
        <v>925</v>
      </c>
      <c r="C47" s="48" t="s">
        <v>200</v>
      </c>
      <c r="D47" s="48" t="s">
        <v>201</v>
      </c>
      <c r="E47" s="68" t="s">
        <v>6</v>
      </c>
      <c r="F47" s="68" t="s">
        <v>202</v>
      </c>
      <c r="G47" s="68" t="s">
        <v>71</v>
      </c>
      <c r="H47" s="68" t="s">
        <v>215</v>
      </c>
      <c r="I47" s="48" t="s">
        <v>284</v>
      </c>
      <c r="J47" s="158">
        <f>J48</f>
        <v>2.883</v>
      </c>
      <c r="K47" s="158">
        <f>K48</f>
        <v>1</v>
      </c>
      <c r="L47" s="159">
        <f>L48</f>
        <v>1</v>
      </c>
    </row>
    <row r="48" spans="1:12" ht="27">
      <c r="A48" s="56" t="s">
        <v>5</v>
      </c>
      <c r="B48" s="65">
        <v>925</v>
      </c>
      <c r="C48" s="65" t="s">
        <v>200</v>
      </c>
      <c r="D48" s="65" t="s">
        <v>201</v>
      </c>
      <c r="E48" s="68" t="s">
        <v>6</v>
      </c>
      <c r="F48" s="68" t="s">
        <v>202</v>
      </c>
      <c r="G48" s="68" t="s">
        <v>71</v>
      </c>
      <c r="H48" s="68" t="s">
        <v>215</v>
      </c>
      <c r="I48" s="65">
        <v>240</v>
      </c>
      <c r="J48" s="69">
        <f>прил4!I48</f>
        <v>2.883</v>
      </c>
      <c r="K48" s="69">
        <v>1</v>
      </c>
      <c r="L48" s="54">
        <v>1</v>
      </c>
    </row>
    <row r="49" spans="1:12" ht="41.25" hidden="1">
      <c r="A49" s="58" t="s">
        <v>33</v>
      </c>
      <c r="B49" s="48">
        <v>925</v>
      </c>
      <c r="C49" s="48" t="s">
        <v>200</v>
      </c>
      <c r="D49" s="48" t="s">
        <v>201</v>
      </c>
      <c r="E49" s="68" t="s">
        <v>6</v>
      </c>
      <c r="F49" s="68">
        <v>0</v>
      </c>
      <c r="G49" s="68"/>
      <c r="H49" s="68"/>
      <c r="I49" s="48"/>
      <c r="J49" s="95">
        <f>J50</f>
        <v>0</v>
      </c>
      <c r="K49" s="95">
        <f aca="true" t="shared" si="1" ref="K49:L51">K50</f>
        <v>0</v>
      </c>
      <c r="L49" s="96">
        <f t="shared" si="1"/>
        <v>0</v>
      </c>
    </row>
    <row r="50" spans="1:12" s="43" customFormat="1" ht="41.25" hidden="1">
      <c r="A50" s="58" t="s">
        <v>32</v>
      </c>
      <c r="B50" s="48">
        <v>925</v>
      </c>
      <c r="C50" s="48" t="s">
        <v>200</v>
      </c>
      <c r="D50" s="48" t="s">
        <v>201</v>
      </c>
      <c r="E50" s="68" t="s">
        <v>6</v>
      </c>
      <c r="F50" s="68" t="s">
        <v>202</v>
      </c>
      <c r="G50" s="68" t="s">
        <v>71</v>
      </c>
      <c r="H50" s="68"/>
      <c r="I50" s="48"/>
      <c r="J50" s="95">
        <f>J51</f>
        <v>0</v>
      </c>
      <c r="K50" s="95">
        <f t="shared" si="1"/>
        <v>0</v>
      </c>
      <c r="L50" s="96">
        <f t="shared" si="1"/>
        <v>0</v>
      </c>
    </row>
    <row r="51" spans="1:12" ht="41.25" hidden="1">
      <c r="A51" s="58" t="s">
        <v>86</v>
      </c>
      <c r="B51" s="48">
        <v>925</v>
      </c>
      <c r="C51" s="48" t="s">
        <v>200</v>
      </c>
      <c r="D51" s="48" t="s">
        <v>201</v>
      </c>
      <c r="E51" s="68" t="s">
        <v>6</v>
      </c>
      <c r="F51" s="68" t="s">
        <v>202</v>
      </c>
      <c r="G51" s="68" t="s">
        <v>71</v>
      </c>
      <c r="H51" s="68" t="s">
        <v>73</v>
      </c>
      <c r="I51" s="48" t="s">
        <v>199</v>
      </c>
      <c r="J51" s="95">
        <f>J52</f>
        <v>0</v>
      </c>
      <c r="K51" s="95">
        <f t="shared" si="1"/>
        <v>0</v>
      </c>
      <c r="L51" s="96">
        <f t="shared" si="1"/>
        <v>0</v>
      </c>
    </row>
    <row r="52" spans="1:12" ht="41.25" hidden="1">
      <c r="A52" s="58" t="s">
        <v>59</v>
      </c>
      <c r="B52" s="48">
        <v>925</v>
      </c>
      <c r="C52" s="48" t="s">
        <v>200</v>
      </c>
      <c r="D52" s="48" t="s">
        <v>201</v>
      </c>
      <c r="E52" s="68" t="s">
        <v>6</v>
      </c>
      <c r="F52" s="68" t="s">
        <v>202</v>
      </c>
      <c r="G52" s="68" t="s">
        <v>71</v>
      </c>
      <c r="H52" s="68" t="s">
        <v>164</v>
      </c>
      <c r="I52" s="48"/>
      <c r="J52" s="95">
        <f>J54</f>
        <v>0</v>
      </c>
      <c r="K52" s="95">
        <f>K54</f>
        <v>0</v>
      </c>
      <c r="L52" s="96">
        <f>L54</f>
        <v>0</v>
      </c>
    </row>
    <row r="53" spans="1:12" ht="27" hidden="1">
      <c r="A53" s="67" t="s">
        <v>270</v>
      </c>
      <c r="B53" s="48">
        <v>925</v>
      </c>
      <c r="C53" s="48" t="s">
        <v>200</v>
      </c>
      <c r="D53" s="48" t="s">
        <v>201</v>
      </c>
      <c r="E53" s="68" t="s">
        <v>6</v>
      </c>
      <c r="F53" s="68" t="s">
        <v>202</v>
      </c>
      <c r="G53" s="68" t="s">
        <v>71</v>
      </c>
      <c r="H53" s="68" t="s">
        <v>164</v>
      </c>
      <c r="I53" s="48" t="s">
        <v>284</v>
      </c>
      <c r="J53" s="95">
        <f>J54</f>
        <v>0</v>
      </c>
      <c r="K53" s="95">
        <f>K54</f>
        <v>0</v>
      </c>
      <c r="L53" s="96">
        <f>L54</f>
        <v>0</v>
      </c>
    </row>
    <row r="54" spans="1:12" ht="27" hidden="1">
      <c r="A54" s="58" t="s">
        <v>158</v>
      </c>
      <c r="B54" s="48">
        <v>925</v>
      </c>
      <c r="C54" s="48" t="s">
        <v>200</v>
      </c>
      <c r="D54" s="48" t="s">
        <v>201</v>
      </c>
      <c r="E54" s="68" t="s">
        <v>6</v>
      </c>
      <c r="F54" s="68" t="s">
        <v>202</v>
      </c>
      <c r="G54" s="68" t="s">
        <v>71</v>
      </c>
      <c r="H54" s="68" t="s">
        <v>164</v>
      </c>
      <c r="I54" s="48" t="s">
        <v>153</v>
      </c>
      <c r="J54" s="69">
        <v>0</v>
      </c>
      <c r="K54" s="69">
        <v>0</v>
      </c>
      <c r="L54" s="54">
        <v>0</v>
      </c>
    </row>
    <row r="55" spans="1:12" ht="27">
      <c r="A55" s="58" t="s">
        <v>219</v>
      </c>
      <c r="B55" s="48">
        <v>925</v>
      </c>
      <c r="C55" s="48" t="s">
        <v>200</v>
      </c>
      <c r="D55" s="48" t="s">
        <v>220</v>
      </c>
      <c r="E55" s="68"/>
      <c r="F55" s="68"/>
      <c r="G55" s="68"/>
      <c r="H55" s="68"/>
      <c r="I55" s="48" t="s">
        <v>199</v>
      </c>
      <c r="J55" s="95">
        <f aca="true" t="shared" si="2" ref="J55:L56">J56</f>
        <v>21.79</v>
      </c>
      <c r="K55" s="95">
        <f t="shared" si="2"/>
        <v>21.79</v>
      </c>
      <c r="L55" s="96">
        <f t="shared" si="2"/>
        <v>21.79</v>
      </c>
    </row>
    <row r="56" spans="1:12" s="43" customFormat="1" ht="41.25">
      <c r="A56" s="58" t="s">
        <v>33</v>
      </c>
      <c r="B56" s="48">
        <v>925</v>
      </c>
      <c r="C56" s="48" t="s">
        <v>200</v>
      </c>
      <c r="D56" s="48" t="s">
        <v>220</v>
      </c>
      <c r="E56" s="68" t="s">
        <v>6</v>
      </c>
      <c r="F56" s="68" t="s">
        <v>202</v>
      </c>
      <c r="G56" s="68"/>
      <c r="H56" s="68" t="s">
        <v>199</v>
      </c>
      <c r="I56" s="48" t="s">
        <v>199</v>
      </c>
      <c r="J56" s="95">
        <f t="shared" si="2"/>
        <v>21.79</v>
      </c>
      <c r="K56" s="95">
        <f t="shared" si="2"/>
        <v>21.79</v>
      </c>
      <c r="L56" s="96">
        <f t="shared" si="2"/>
        <v>21.79</v>
      </c>
    </row>
    <row r="57" spans="1:12" ht="41.25">
      <c r="A57" s="58" t="s">
        <v>32</v>
      </c>
      <c r="B57" s="48">
        <v>925</v>
      </c>
      <c r="C57" s="48" t="s">
        <v>200</v>
      </c>
      <c r="D57" s="48" t="s">
        <v>220</v>
      </c>
      <c r="E57" s="68" t="s">
        <v>6</v>
      </c>
      <c r="F57" s="68" t="s">
        <v>202</v>
      </c>
      <c r="G57" s="68" t="s">
        <v>71</v>
      </c>
      <c r="H57" s="68" t="s">
        <v>199</v>
      </c>
      <c r="I57" s="48" t="s">
        <v>199</v>
      </c>
      <c r="J57" s="95">
        <f>J62+J58</f>
        <v>21.79</v>
      </c>
      <c r="K57" s="95">
        <f>K62+K58</f>
        <v>21.79</v>
      </c>
      <c r="L57" s="96">
        <f>L62+L58</f>
        <v>21.79</v>
      </c>
    </row>
    <row r="58" spans="1:12" ht="27">
      <c r="A58" s="58" t="s">
        <v>221</v>
      </c>
      <c r="B58" s="48">
        <v>925</v>
      </c>
      <c r="C58" s="48" t="s">
        <v>200</v>
      </c>
      <c r="D58" s="48" t="s">
        <v>220</v>
      </c>
      <c r="E58" s="68" t="s">
        <v>6</v>
      </c>
      <c r="F58" s="68" t="s">
        <v>202</v>
      </c>
      <c r="G58" s="68" t="s">
        <v>71</v>
      </c>
      <c r="H58" s="68" t="s">
        <v>285</v>
      </c>
      <c r="I58" s="48" t="s">
        <v>199</v>
      </c>
      <c r="J58" s="95">
        <f>J60+J61</f>
        <v>21.79</v>
      </c>
      <c r="K58" s="95">
        <f>K60+K61</f>
        <v>21.79</v>
      </c>
      <c r="L58" s="96">
        <f>L60+L61</f>
        <v>21.79</v>
      </c>
    </row>
    <row r="59" spans="1:12" ht="13.5">
      <c r="A59" s="165" t="s">
        <v>273</v>
      </c>
      <c r="B59" s="48">
        <v>925</v>
      </c>
      <c r="C59" s="48" t="s">
        <v>200</v>
      </c>
      <c r="D59" s="48" t="s">
        <v>220</v>
      </c>
      <c r="E59" s="68" t="s">
        <v>6</v>
      </c>
      <c r="F59" s="68" t="s">
        <v>202</v>
      </c>
      <c r="G59" s="68" t="s">
        <v>71</v>
      </c>
      <c r="H59" s="68" t="s">
        <v>285</v>
      </c>
      <c r="I59" s="48" t="s">
        <v>286</v>
      </c>
      <c r="J59" s="95">
        <f>J60</f>
        <v>21.79</v>
      </c>
      <c r="K59" s="95">
        <f>K60</f>
        <v>21.79</v>
      </c>
      <c r="L59" s="96">
        <f>L60</f>
        <v>21.79</v>
      </c>
    </row>
    <row r="60" spans="1:12" ht="13.5">
      <c r="A60" s="58" t="s">
        <v>60</v>
      </c>
      <c r="B60" s="48">
        <v>925</v>
      </c>
      <c r="C60" s="48" t="s">
        <v>200</v>
      </c>
      <c r="D60" s="48" t="s">
        <v>220</v>
      </c>
      <c r="E60" s="68" t="s">
        <v>6</v>
      </c>
      <c r="F60" s="68" t="s">
        <v>202</v>
      </c>
      <c r="G60" s="68" t="s">
        <v>71</v>
      </c>
      <c r="H60" s="68" t="s">
        <v>285</v>
      </c>
      <c r="I60" s="48" t="s">
        <v>83</v>
      </c>
      <c r="J60" s="69">
        <v>21.79</v>
      </c>
      <c r="K60" s="69">
        <v>21.79</v>
      </c>
      <c r="L60" s="54">
        <v>21.79</v>
      </c>
    </row>
    <row r="61" spans="1:12" ht="20.25" customHeight="1" hidden="1">
      <c r="A61" s="58" t="s">
        <v>186</v>
      </c>
      <c r="B61" s="49">
        <v>925</v>
      </c>
      <c r="C61" s="49" t="s">
        <v>200</v>
      </c>
      <c r="D61" s="49" t="s">
        <v>29</v>
      </c>
      <c r="E61" s="68"/>
      <c r="F61" s="68"/>
      <c r="G61" s="68"/>
      <c r="H61" s="68"/>
      <c r="I61" s="49"/>
      <c r="J61" s="99">
        <f>J62</f>
        <v>0</v>
      </c>
      <c r="K61" s="99">
        <f>K62</f>
        <v>0</v>
      </c>
      <c r="L61" s="100">
        <f>L62</f>
        <v>0</v>
      </c>
    </row>
    <row r="62" spans="1:12" s="43" customFormat="1" ht="41.25" hidden="1">
      <c r="A62" s="58" t="s">
        <v>33</v>
      </c>
      <c r="B62" s="48">
        <v>925</v>
      </c>
      <c r="C62" s="48" t="s">
        <v>200</v>
      </c>
      <c r="D62" s="48" t="s">
        <v>29</v>
      </c>
      <c r="E62" s="68" t="s">
        <v>6</v>
      </c>
      <c r="F62" s="68" t="s">
        <v>4</v>
      </c>
      <c r="G62" s="68"/>
      <c r="H62" s="68"/>
      <c r="I62" s="48"/>
      <c r="J62" s="95">
        <f>J67</f>
        <v>0</v>
      </c>
      <c r="K62" s="95">
        <f>K67</f>
        <v>0</v>
      </c>
      <c r="L62" s="96">
        <f>L67</f>
        <v>0</v>
      </c>
    </row>
    <row r="63" spans="1:12" ht="41.25" hidden="1">
      <c r="A63" s="58" t="s">
        <v>32</v>
      </c>
      <c r="B63" s="48">
        <v>925</v>
      </c>
      <c r="C63" s="48" t="s">
        <v>200</v>
      </c>
      <c r="D63" s="48" t="s">
        <v>29</v>
      </c>
      <c r="E63" s="68" t="s">
        <v>6</v>
      </c>
      <c r="F63" s="68" t="s">
        <v>202</v>
      </c>
      <c r="G63" s="68" t="s">
        <v>71</v>
      </c>
      <c r="H63" s="68"/>
      <c r="I63" s="48"/>
      <c r="J63" s="95">
        <f>J64</f>
        <v>0</v>
      </c>
      <c r="K63" s="95">
        <f>K67</f>
        <v>0</v>
      </c>
      <c r="L63" s="96">
        <f>L67</f>
        <v>0</v>
      </c>
    </row>
    <row r="64" spans="1:12" ht="13.5" hidden="1">
      <c r="A64" s="58" t="s">
        <v>180</v>
      </c>
      <c r="B64" s="48">
        <v>925</v>
      </c>
      <c r="C64" s="48" t="s">
        <v>200</v>
      </c>
      <c r="D64" s="48" t="s">
        <v>29</v>
      </c>
      <c r="E64" s="68" t="s">
        <v>6</v>
      </c>
      <c r="F64" s="68" t="s">
        <v>202</v>
      </c>
      <c r="G64" s="68" t="s">
        <v>71</v>
      </c>
      <c r="H64" s="68" t="s">
        <v>206</v>
      </c>
      <c r="I64" s="48"/>
      <c r="J64" s="95">
        <f>J65</f>
        <v>0</v>
      </c>
      <c r="K64" s="95">
        <f aca="true" t="shared" si="3" ref="K64:L66">K65</f>
        <v>0</v>
      </c>
      <c r="L64" s="96">
        <f t="shared" si="3"/>
        <v>0</v>
      </c>
    </row>
    <row r="65" spans="1:12" ht="27" hidden="1">
      <c r="A65" s="58" t="s">
        <v>179</v>
      </c>
      <c r="B65" s="48">
        <v>925</v>
      </c>
      <c r="C65" s="48" t="s">
        <v>200</v>
      </c>
      <c r="D65" s="48" t="s">
        <v>29</v>
      </c>
      <c r="E65" s="68" t="s">
        <v>6</v>
      </c>
      <c r="F65" s="68" t="s">
        <v>202</v>
      </c>
      <c r="G65" s="68" t="s">
        <v>71</v>
      </c>
      <c r="H65" s="68" t="s">
        <v>166</v>
      </c>
      <c r="I65" s="48"/>
      <c r="J65" s="95">
        <f>J66</f>
        <v>0</v>
      </c>
      <c r="K65" s="95">
        <f t="shared" si="3"/>
        <v>0</v>
      </c>
      <c r="L65" s="96">
        <f t="shared" si="3"/>
        <v>0</v>
      </c>
    </row>
    <row r="66" spans="1:12" ht="13.5" hidden="1">
      <c r="A66" s="165" t="s">
        <v>271</v>
      </c>
      <c r="B66" s="48">
        <v>925</v>
      </c>
      <c r="C66" s="48" t="s">
        <v>200</v>
      </c>
      <c r="D66" s="48" t="s">
        <v>29</v>
      </c>
      <c r="E66" s="68" t="s">
        <v>6</v>
      </c>
      <c r="F66" s="68" t="s">
        <v>202</v>
      </c>
      <c r="G66" s="68" t="s">
        <v>71</v>
      </c>
      <c r="H66" s="68" t="s">
        <v>166</v>
      </c>
      <c r="I66" s="48" t="s">
        <v>281</v>
      </c>
      <c r="J66" s="95">
        <f>J67</f>
        <v>0</v>
      </c>
      <c r="K66" s="95">
        <f t="shared" si="3"/>
        <v>0</v>
      </c>
      <c r="L66" s="96">
        <f t="shared" si="3"/>
        <v>0</v>
      </c>
    </row>
    <row r="67" spans="1:12" ht="20.25" customHeight="1" hidden="1">
      <c r="A67" s="58" t="s">
        <v>124</v>
      </c>
      <c r="B67" s="48">
        <v>925</v>
      </c>
      <c r="C67" s="48" t="s">
        <v>200</v>
      </c>
      <c r="D67" s="48" t="s">
        <v>29</v>
      </c>
      <c r="E67" s="68" t="s">
        <v>6</v>
      </c>
      <c r="F67" s="68" t="s">
        <v>202</v>
      </c>
      <c r="G67" s="68" t="s">
        <v>71</v>
      </c>
      <c r="H67" s="68" t="s">
        <v>166</v>
      </c>
      <c r="I67" s="48" t="s">
        <v>125</v>
      </c>
      <c r="J67" s="69">
        <v>0</v>
      </c>
      <c r="K67" s="69">
        <v>0</v>
      </c>
      <c r="L67" s="54">
        <v>0</v>
      </c>
    </row>
    <row r="68" spans="1:12" ht="37.5" customHeight="1">
      <c r="A68" s="58" t="s">
        <v>28</v>
      </c>
      <c r="B68" s="49">
        <v>925</v>
      </c>
      <c r="C68" s="49" t="s">
        <v>200</v>
      </c>
      <c r="D68" s="49" t="s">
        <v>139</v>
      </c>
      <c r="E68" s="68"/>
      <c r="F68" s="68"/>
      <c r="G68" s="68"/>
      <c r="H68" s="68"/>
      <c r="I68" s="49"/>
      <c r="J68" s="99">
        <f aca="true" t="shared" si="4" ref="J68:L71">J69</f>
        <v>1</v>
      </c>
      <c r="K68" s="99">
        <f t="shared" si="4"/>
        <v>1</v>
      </c>
      <c r="L68" s="100">
        <f t="shared" si="4"/>
        <v>1</v>
      </c>
    </row>
    <row r="69" spans="1:12" ht="42.75" customHeight="1">
      <c r="A69" s="58" t="s">
        <v>33</v>
      </c>
      <c r="B69" s="48">
        <v>925</v>
      </c>
      <c r="C69" s="48" t="s">
        <v>200</v>
      </c>
      <c r="D69" s="48" t="s">
        <v>139</v>
      </c>
      <c r="E69" s="68" t="s">
        <v>6</v>
      </c>
      <c r="F69" s="68" t="s">
        <v>4</v>
      </c>
      <c r="G69" s="68"/>
      <c r="H69" s="68"/>
      <c r="I69" s="48"/>
      <c r="J69" s="95">
        <f t="shared" si="4"/>
        <v>1</v>
      </c>
      <c r="K69" s="95">
        <f t="shared" si="4"/>
        <v>1</v>
      </c>
      <c r="L69" s="96">
        <f t="shared" si="4"/>
        <v>1</v>
      </c>
    </row>
    <row r="70" spans="1:12" ht="30" customHeight="1">
      <c r="A70" s="58" t="s">
        <v>32</v>
      </c>
      <c r="B70" s="48">
        <v>925</v>
      </c>
      <c r="C70" s="48" t="s">
        <v>200</v>
      </c>
      <c r="D70" s="48" t="s">
        <v>139</v>
      </c>
      <c r="E70" s="68" t="s">
        <v>6</v>
      </c>
      <c r="F70" s="68" t="s">
        <v>202</v>
      </c>
      <c r="G70" s="68"/>
      <c r="H70" s="68"/>
      <c r="I70" s="48"/>
      <c r="J70" s="95">
        <f t="shared" si="4"/>
        <v>1</v>
      </c>
      <c r="K70" s="95">
        <f t="shared" si="4"/>
        <v>1</v>
      </c>
      <c r="L70" s="96">
        <f t="shared" si="4"/>
        <v>1</v>
      </c>
    </row>
    <row r="71" spans="1:12" ht="42" customHeight="1">
      <c r="A71" s="58" t="s">
        <v>180</v>
      </c>
      <c r="B71" s="48">
        <v>925</v>
      </c>
      <c r="C71" s="48" t="s">
        <v>200</v>
      </c>
      <c r="D71" s="48" t="s">
        <v>139</v>
      </c>
      <c r="E71" s="68" t="s">
        <v>6</v>
      </c>
      <c r="F71" s="68" t="s">
        <v>202</v>
      </c>
      <c r="G71" s="68" t="s">
        <v>71</v>
      </c>
      <c r="H71" s="68" t="s">
        <v>72</v>
      </c>
      <c r="I71" s="48"/>
      <c r="J71" s="95">
        <f t="shared" si="4"/>
        <v>1</v>
      </c>
      <c r="K71" s="95">
        <f t="shared" si="4"/>
        <v>1</v>
      </c>
      <c r="L71" s="96">
        <f t="shared" si="4"/>
        <v>1</v>
      </c>
    </row>
    <row r="72" spans="1:12" ht="41.25" customHeight="1">
      <c r="A72" s="58" t="s">
        <v>182</v>
      </c>
      <c r="B72" s="48">
        <v>925</v>
      </c>
      <c r="C72" s="48" t="s">
        <v>200</v>
      </c>
      <c r="D72" s="48" t="s">
        <v>139</v>
      </c>
      <c r="E72" s="68" t="s">
        <v>6</v>
      </c>
      <c r="F72" s="68" t="s">
        <v>202</v>
      </c>
      <c r="G72" s="68" t="s">
        <v>71</v>
      </c>
      <c r="H72" s="68" t="s">
        <v>167</v>
      </c>
      <c r="I72" s="48"/>
      <c r="J72" s="95">
        <f>J74</f>
        <v>1</v>
      </c>
      <c r="K72" s="95">
        <f>K74</f>
        <v>1</v>
      </c>
      <c r="L72" s="96">
        <f>L74</f>
        <v>1</v>
      </c>
    </row>
    <row r="73" spans="1:12" ht="13.5">
      <c r="A73" s="165" t="s">
        <v>271</v>
      </c>
      <c r="B73" s="48">
        <v>925</v>
      </c>
      <c r="C73" s="48" t="s">
        <v>200</v>
      </c>
      <c r="D73" s="48" t="s">
        <v>139</v>
      </c>
      <c r="E73" s="68" t="s">
        <v>6</v>
      </c>
      <c r="F73" s="68" t="s">
        <v>202</v>
      </c>
      <c r="G73" s="68" t="s">
        <v>71</v>
      </c>
      <c r="H73" s="68" t="s">
        <v>167</v>
      </c>
      <c r="I73" s="48" t="s">
        <v>281</v>
      </c>
      <c r="J73" s="95">
        <f>J74</f>
        <v>1</v>
      </c>
      <c r="K73" s="95">
        <f>K74</f>
        <v>1</v>
      </c>
      <c r="L73" s="96">
        <f>L74</f>
        <v>1</v>
      </c>
    </row>
    <row r="74" spans="1:12" s="43" customFormat="1" ht="32.25" customHeight="1">
      <c r="A74" s="58" t="s">
        <v>114</v>
      </c>
      <c r="B74" s="48">
        <v>925</v>
      </c>
      <c r="C74" s="48" t="s">
        <v>200</v>
      </c>
      <c r="D74" s="48" t="s">
        <v>139</v>
      </c>
      <c r="E74" s="68" t="s">
        <v>6</v>
      </c>
      <c r="F74" s="68" t="s">
        <v>202</v>
      </c>
      <c r="G74" s="68" t="s">
        <v>71</v>
      </c>
      <c r="H74" s="68" t="s">
        <v>167</v>
      </c>
      <c r="I74" s="48" t="s">
        <v>113</v>
      </c>
      <c r="J74" s="69">
        <v>1</v>
      </c>
      <c r="K74" s="69">
        <v>1</v>
      </c>
      <c r="L74" s="54">
        <v>1</v>
      </c>
    </row>
    <row r="75" spans="1:12" ht="14.25">
      <c r="A75" s="58" t="s">
        <v>141</v>
      </c>
      <c r="B75" s="49">
        <v>925</v>
      </c>
      <c r="C75" s="49" t="s">
        <v>200</v>
      </c>
      <c r="D75" s="49" t="s">
        <v>172</v>
      </c>
      <c r="E75" s="68"/>
      <c r="F75" s="68"/>
      <c r="G75" s="68"/>
      <c r="H75" s="68"/>
      <c r="I75" s="49"/>
      <c r="J75" s="95">
        <f aca="true" t="shared" si="5" ref="J75:L76">J76</f>
        <v>7</v>
      </c>
      <c r="K75" s="95">
        <f t="shared" si="5"/>
        <v>0</v>
      </c>
      <c r="L75" s="96">
        <f t="shared" si="5"/>
        <v>0</v>
      </c>
    </row>
    <row r="76" spans="1:12" ht="41.25">
      <c r="A76" s="58" t="s">
        <v>33</v>
      </c>
      <c r="B76" s="48">
        <v>925</v>
      </c>
      <c r="C76" s="48" t="s">
        <v>200</v>
      </c>
      <c r="D76" s="48" t="s">
        <v>172</v>
      </c>
      <c r="E76" s="68" t="s">
        <v>6</v>
      </c>
      <c r="F76" s="68" t="s">
        <v>4</v>
      </c>
      <c r="G76" s="68"/>
      <c r="H76" s="68"/>
      <c r="I76" s="68"/>
      <c r="J76" s="95">
        <f t="shared" si="5"/>
        <v>7</v>
      </c>
      <c r="K76" s="95">
        <f t="shared" si="5"/>
        <v>0</v>
      </c>
      <c r="L76" s="96">
        <f t="shared" si="5"/>
        <v>0</v>
      </c>
    </row>
    <row r="77" spans="1:12" ht="41.25">
      <c r="A77" s="58" t="s">
        <v>32</v>
      </c>
      <c r="B77" s="48">
        <v>925</v>
      </c>
      <c r="C77" s="48" t="s">
        <v>200</v>
      </c>
      <c r="D77" s="48" t="s">
        <v>172</v>
      </c>
      <c r="E77" s="68" t="s">
        <v>6</v>
      </c>
      <c r="F77" s="68" t="s">
        <v>202</v>
      </c>
      <c r="G77" s="68" t="s">
        <v>71</v>
      </c>
      <c r="H77" s="68"/>
      <c r="I77" s="68"/>
      <c r="J77" s="95">
        <f>J78+J82</f>
        <v>7</v>
      </c>
      <c r="K77" s="95">
        <f>K78+K82</f>
        <v>0</v>
      </c>
      <c r="L77" s="96">
        <f>L78+L82</f>
        <v>0</v>
      </c>
    </row>
    <row r="78" spans="1:12" ht="13.5">
      <c r="A78" s="58" t="s">
        <v>180</v>
      </c>
      <c r="B78" s="48">
        <v>925</v>
      </c>
      <c r="C78" s="48" t="s">
        <v>200</v>
      </c>
      <c r="D78" s="48" t="s">
        <v>172</v>
      </c>
      <c r="E78" s="68" t="s">
        <v>6</v>
      </c>
      <c r="F78" s="68" t="s">
        <v>202</v>
      </c>
      <c r="G78" s="68" t="s">
        <v>71</v>
      </c>
      <c r="H78" s="68" t="s">
        <v>72</v>
      </c>
      <c r="I78" s="68"/>
      <c r="J78" s="95">
        <f>J79</f>
        <v>0</v>
      </c>
      <c r="K78" s="95">
        <f>K79</f>
        <v>0</v>
      </c>
      <c r="L78" s="96">
        <f>L79</f>
        <v>0</v>
      </c>
    </row>
    <row r="79" spans="1:12" ht="27">
      <c r="A79" s="58" t="s">
        <v>205</v>
      </c>
      <c r="B79" s="48">
        <v>925</v>
      </c>
      <c r="C79" s="48" t="s">
        <v>200</v>
      </c>
      <c r="D79" s="48" t="s">
        <v>172</v>
      </c>
      <c r="E79" s="68" t="s">
        <v>6</v>
      </c>
      <c r="F79" s="68" t="s">
        <v>202</v>
      </c>
      <c r="G79" s="68" t="s">
        <v>71</v>
      </c>
      <c r="H79" s="68" t="s">
        <v>204</v>
      </c>
      <c r="I79" s="68" t="s">
        <v>199</v>
      </c>
      <c r="J79" s="95">
        <f>J81</f>
        <v>0</v>
      </c>
      <c r="K79" s="95">
        <f>K81</f>
        <v>0</v>
      </c>
      <c r="L79" s="96">
        <f>L81</f>
        <v>0</v>
      </c>
    </row>
    <row r="80" spans="1:12" ht="13.5">
      <c r="A80" s="165" t="s">
        <v>271</v>
      </c>
      <c r="B80" s="68">
        <v>925</v>
      </c>
      <c r="C80" s="68" t="s">
        <v>200</v>
      </c>
      <c r="D80" s="68" t="s">
        <v>172</v>
      </c>
      <c r="E80" s="68" t="s">
        <v>6</v>
      </c>
      <c r="F80" s="68" t="s">
        <v>202</v>
      </c>
      <c r="G80" s="68" t="s">
        <v>71</v>
      </c>
      <c r="H80" s="68" t="s">
        <v>204</v>
      </c>
      <c r="I80" s="68" t="s">
        <v>281</v>
      </c>
      <c r="J80" s="95">
        <f>J81</f>
        <v>0</v>
      </c>
      <c r="K80" s="95">
        <f>K81</f>
        <v>0</v>
      </c>
      <c r="L80" s="96">
        <f>L81</f>
        <v>0</v>
      </c>
    </row>
    <row r="81" spans="1:12" ht="13.5">
      <c r="A81" s="58" t="s">
        <v>161</v>
      </c>
      <c r="B81" s="68">
        <v>925</v>
      </c>
      <c r="C81" s="68" t="s">
        <v>200</v>
      </c>
      <c r="D81" s="68" t="s">
        <v>172</v>
      </c>
      <c r="E81" s="68" t="s">
        <v>6</v>
      </c>
      <c r="F81" s="68" t="s">
        <v>202</v>
      </c>
      <c r="G81" s="68" t="s">
        <v>71</v>
      </c>
      <c r="H81" s="68" t="s">
        <v>204</v>
      </c>
      <c r="I81" s="68" t="s">
        <v>154</v>
      </c>
      <c r="J81" s="69">
        <v>0</v>
      </c>
      <c r="K81" s="69">
        <v>0</v>
      </c>
      <c r="L81" s="54">
        <v>0</v>
      </c>
    </row>
    <row r="82" spans="1:12" ht="27">
      <c r="A82" s="58" t="s">
        <v>183</v>
      </c>
      <c r="B82" s="68">
        <v>925</v>
      </c>
      <c r="C82" s="68" t="s">
        <v>200</v>
      </c>
      <c r="D82" s="68" t="s">
        <v>172</v>
      </c>
      <c r="E82" s="68" t="s">
        <v>6</v>
      </c>
      <c r="F82" s="68" t="s">
        <v>202</v>
      </c>
      <c r="G82" s="68" t="s">
        <v>71</v>
      </c>
      <c r="H82" s="68" t="s">
        <v>168</v>
      </c>
      <c r="I82" s="68"/>
      <c r="J82" s="95">
        <f>J83+J86</f>
        <v>7</v>
      </c>
      <c r="K82" s="95">
        <f>K83+K86</f>
        <v>0</v>
      </c>
      <c r="L82" s="96">
        <f>L83+L86</f>
        <v>0</v>
      </c>
    </row>
    <row r="83" spans="1:12" s="43" customFormat="1" ht="27">
      <c r="A83" s="56" t="s">
        <v>24</v>
      </c>
      <c r="B83" s="68">
        <v>925</v>
      </c>
      <c r="C83" s="68" t="s">
        <v>200</v>
      </c>
      <c r="D83" s="68" t="s">
        <v>172</v>
      </c>
      <c r="E83" s="68" t="s">
        <v>6</v>
      </c>
      <c r="F83" s="68" t="s">
        <v>202</v>
      </c>
      <c r="G83" s="68" t="s">
        <v>71</v>
      </c>
      <c r="H83" s="68" t="s">
        <v>169</v>
      </c>
      <c r="I83" s="68"/>
      <c r="J83" s="95">
        <f>J85</f>
        <v>0</v>
      </c>
      <c r="K83" s="95">
        <f>K85</f>
        <v>0</v>
      </c>
      <c r="L83" s="96">
        <f>L85</f>
        <v>0</v>
      </c>
    </row>
    <row r="84" spans="1:12" ht="27">
      <c r="A84" s="67" t="s">
        <v>270</v>
      </c>
      <c r="B84" s="68">
        <v>925</v>
      </c>
      <c r="C84" s="68" t="s">
        <v>200</v>
      </c>
      <c r="D84" s="68" t="s">
        <v>172</v>
      </c>
      <c r="E84" s="68" t="s">
        <v>6</v>
      </c>
      <c r="F84" s="68" t="s">
        <v>202</v>
      </c>
      <c r="G84" s="68" t="s">
        <v>71</v>
      </c>
      <c r="H84" s="68" t="s">
        <v>169</v>
      </c>
      <c r="I84" s="68" t="s">
        <v>284</v>
      </c>
      <c r="J84" s="95">
        <f>J85</f>
        <v>0</v>
      </c>
      <c r="K84" s="95">
        <f>K85</f>
        <v>0</v>
      </c>
      <c r="L84" s="96">
        <f>L85</f>
        <v>0</v>
      </c>
    </row>
    <row r="85" spans="1:12" ht="27">
      <c r="A85" s="58" t="s">
        <v>158</v>
      </c>
      <c r="B85" s="68">
        <v>925</v>
      </c>
      <c r="C85" s="68" t="s">
        <v>200</v>
      </c>
      <c r="D85" s="68" t="s">
        <v>172</v>
      </c>
      <c r="E85" s="68" t="s">
        <v>6</v>
      </c>
      <c r="F85" s="68" t="s">
        <v>202</v>
      </c>
      <c r="G85" s="68" t="s">
        <v>71</v>
      </c>
      <c r="H85" s="68" t="s">
        <v>169</v>
      </c>
      <c r="I85" s="68" t="s">
        <v>153</v>
      </c>
      <c r="J85" s="69">
        <v>0</v>
      </c>
      <c r="K85" s="69">
        <v>0</v>
      </c>
      <c r="L85" s="54">
        <v>0</v>
      </c>
    </row>
    <row r="86" spans="1:12" ht="13.5">
      <c r="A86" s="58" t="s">
        <v>142</v>
      </c>
      <c r="B86" s="68">
        <v>925</v>
      </c>
      <c r="C86" s="68" t="s">
        <v>200</v>
      </c>
      <c r="D86" s="68" t="s">
        <v>172</v>
      </c>
      <c r="E86" s="68" t="s">
        <v>6</v>
      </c>
      <c r="F86" s="68" t="s">
        <v>202</v>
      </c>
      <c r="G86" s="68" t="s">
        <v>71</v>
      </c>
      <c r="H86" s="68" t="s">
        <v>170</v>
      </c>
      <c r="I86" s="68"/>
      <c r="J86" s="95">
        <f>J88</f>
        <v>7</v>
      </c>
      <c r="K86" s="95">
        <f>K88</f>
        <v>0</v>
      </c>
      <c r="L86" s="96">
        <f>L88</f>
        <v>0</v>
      </c>
    </row>
    <row r="87" spans="1:12" ht="27">
      <c r="A87" s="67" t="s">
        <v>270</v>
      </c>
      <c r="B87" s="68">
        <v>925</v>
      </c>
      <c r="C87" s="68" t="s">
        <v>200</v>
      </c>
      <c r="D87" s="68" t="s">
        <v>172</v>
      </c>
      <c r="E87" s="68" t="s">
        <v>6</v>
      </c>
      <c r="F87" s="68" t="s">
        <v>202</v>
      </c>
      <c r="G87" s="68" t="s">
        <v>71</v>
      </c>
      <c r="H87" s="68" t="s">
        <v>170</v>
      </c>
      <c r="I87" s="68" t="s">
        <v>284</v>
      </c>
      <c r="J87" s="95">
        <f>J88</f>
        <v>7</v>
      </c>
      <c r="K87" s="95">
        <f>K88</f>
        <v>0</v>
      </c>
      <c r="L87" s="96">
        <f>L88</f>
        <v>0</v>
      </c>
    </row>
    <row r="88" spans="1:12" ht="27">
      <c r="A88" s="58" t="s">
        <v>158</v>
      </c>
      <c r="B88" s="68">
        <v>925</v>
      </c>
      <c r="C88" s="68" t="s">
        <v>200</v>
      </c>
      <c r="D88" s="68" t="s">
        <v>172</v>
      </c>
      <c r="E88" s="68" t="s">
        <v>6</v>
      </c>
      <c r="F88" s="68" t="s">
        <v>202</v>
      </c>
      <c r="G88" s="68" t="s">
        <v>71</v>
      </c>
      <c r="H88" s="68" t="s">
        <v>170</v>
      </c>
      <c r="I88" s="68" t="s">
        <v>153</v>
      </c>
      <c r="J88" s="69">
        <v>7</v>
      </c>
      <c r="K88" s="69">
        <v>0</v>
      </c>
      <c r="L88" s="54">
        <v>0</v>
      </c>
    </row>
    <row r="89" spans="1:12" ht="13.5">
      <c r="A89" s="58" t="s">
        <v>38</v>
      </c>
      <c r="B89" s="47">
        <v>925</v>
      </c>
      <c r="C89" s="47" t="s">
        <v>144</v>
      </c>
      <c r="D89" s="47"/>
      <c r="E89" s="68"/>
      <c r="F89" s="68"/>
      <c r="G89" s="68"/>
      <c r="H89" s="68" t="s">
        <v>199</v>
      </c>
      <c r="I89" s="52" t="s">
        <v>199</v>
      </c>
      <c r="J89" s="97">
        <f aca="true" t="shared" si="6" ref="J89:K92">J90</f>
        <v>95.29966999999999</v>
      </c>
      <c r="K89" s="97">
        <f t="shared" si="6"/>
        <v>92.8</v>
      </c>
      <c r="L89" s="98">
        <f>L90+L99</f>
        <v>96</v>
      </c>
    </row>
    <row r="90" spans="1:12" ht="14.25">
      <c r="A90" s="58" t="s">
        <v>35</v>
      </c>
      <c r="B90" s="49">
        <v>925</v>
      </c>
      <c r="C90" s="49" t="s">
        <v>144</v>
      </c>
      <c r="D90" s="49" t="s">
        <v>143</v>
      </c>
      <c r="E90" s="68"/>
      <c r="F90" s="68" t="s">
        <v>199</v>
      </c>
      <c r="G90" s="68"/>
      <c r="H90" s="68" t="s">
        <v>199</v>
      </c>
      <c r="I90" s="49" t="s">
        <v>199</v>
      </c>
      <c r="J90" s="99">
        <f t="shared" si="6"/>
        <v>95.29966999999999</v>
      </c>
      <c r="K90" s="99">
        <f t="shared" si="6"/>
        <v>92.8</v>
      </c>
      <c r="L90" s="100">
        <f>L91</f>
        <v>96</v>
      </c>
    </row>
    <row r="91" spans="1:12" ht="41.25">
      <c r="A91" s="58" t="s">
        <v>33</v>
      </c>
      <c r="B91" s="48">
        <v>925</v>
      </c>
      <c r="C91" s="48" t="s">
        <v>144</v>
      </c>
      <c r="D91" s="48" t="s">
        <v>143</v>
      </c>
      <c r="E91" s="68" t="s">
        <v>6</v>
      </c>
      <c r="F91" s="68" t="s">
        <v>4</v>
      </c>
      <c r="G91" s="68"/>
      <c r="H91" s="68"/>
      <c r="I91" s="48"/>
      <c r="J91" s="95">
        <f t="shared" si="6"/>
        <v>95.29966999999999</v>
      </c>
      <c r="K91" s="95">
        <f t="shared" si="6"/>
        <v>92.8</v>
      </c>
      <c r="L91" s="96">
        <f>L92</f>
        <v>96</v>
      </c>
    </row>
    <row r="92" spans="1:12" ht="29.25" customHeight="1">
      <c r="A92" s="58" t="s">
        <v>32</v>
      </c>
      <c r="B92" s="48">
        <v>925</v>
      </c>
      <c r="C92" s="48" t="s">
        <v>144</v>
      </c>
      <c r="D92" s="48" t="s">
        <v>143</v>
      </c>
      <c r="E92" s="68" t="s">
        <v>6</v>
      </c>
      <c r="F92" s="68" t="s">
        <v>202</v>
      </c>
      <c r="G92" s="68"/>
      <c r="H92" s="68"/>
      <c r="I92" s="48"/>
      <c r="J92" s="95">
        <f t="shared" si="6"/>
        <v>95.29966999999999</v>
      </c>
      <c r="K92" s="95">
        <f t="shared" si="6"/>
        <v>92.8</v>
      </c>
      <c r="L92" s="96">
        <f>L93</f>
        <v>96</v>
      </c>
    </row>
    <row r="93" spans="1:12" ht="27">
      <c r="A93" s="58" t="s">
        <v>36</v>
      </c>
      <c r="B93" s="48">
        <v>925</v>
      </c>
      <c r="C93" s="48" t="s">
        <v>144</v>
      </c>
      <c r="D93" s="48" t="s">
        <v>143</v>
      </c>
      <c r="E93" s="68" t="s">
        <v>6</v>
      </c>
      <c r="F93" s="68" t="s">
        <v>202</v>
      </c>
      <c r="G93" s="68" t="s">
        <v>71</v>
      </c>
      <c r="H93" s="68" t="s">
        <v>39</v>
      </c>
      <c r="I93" s="48"/>
      <c r="J93" s="95">
        <f>J94+J96</f>
        <v>95.29966999999999</v>
      </c>
      <c r="K93" s="95">
        <f>K94+K96</f>
        <v>92.8</v>
      </c>
      <c r="L93" s="95">
        <f>L94+L96</f>
        <v>96</v>
      </c>
    </row>
    <row r="94" spans="1:12" ht="54.75">
      <c r="A94" s="67" t="s">
        <v>282</v>
      </c>
      <c r="B94" s="48">
        <v>925</v>
      </c>
      <c r="C94" s="48" t="s">
        <v>144</v>
      </c>
      <c r="D94" s="48" t="s">
        <v>143</v>
      </c>
      <c r="E94" s="68" t="s">
        <v>6</v>
      </c>
      <c r="F94" s="68" t="s">
        <v>202</v>
      </c>
      <c r="G94" s="68" t="s">
        <v>71</v>
      </c>
      <c r="H94" s="68" t="s">
        <v>39</v>
      </c>
      <c r="I94" s="48" t="s">
        <v>283</v>
      </c>
      <c r="J94" s="95">
        <f>J95</f>
        <v>91.874</v>
      </c>
      <c r="K94" s="95">
        <f>K95</f>
        <v>88.2</v>
      </c>
      <c r="L94" s="96">
        <f>L95</f>
        <v>89.6</v>
      </c>
    </row>
    <row r="95" spans="1:12" ht="30.75" customHeight="1">
      <c r="A95" s="58" t="s">
        <v>37</v>
      </c>
      <c r="B95" s="48">
        <v>925</v>
      </c>
      <c r="C95" s="48" t="s">
        <v>144</v>
      </c>
      <c r="D95" s="48" t="s">
        <v>143</v>
      </c>
      <c r="E95" s="68" t="s">
        <v>6</v>
      </c>
      <c r="F95" s="68" t="s">
        <v>202</v>
      </c>
      <c r="G95" s="68" t="s">
        <v>71</v>
      </c>
      <c r="H95" s="68" t="s">
        <v>39</v>
      </c>
      <c r="I95" s="48" t="s">
        <v>151</v>
      </c>
      <c r="J95" s="69">
        <f>прил4!I78</f>
        <v>91.874</v>
      </c>
      <c r="K95" s="69">
        <f>прил4!J78</f>
        <v>88.2</v>
      </c>
      <c r="L95" s="69">
        <f>прил4!K78</f>
        <v>89.6</v>
      </c>
    </row>
    <row r="96" spans="1:12" s="43" customFormat="1" ht="16.5" customHeight="1">
      <c r="A96" s="67" t="s">
        <v>270</v>
      </c>
      <c r="B96" s="48">
        <v>925</v>
      </c>
      <c r="C96" s="48" t="s">
        <v>144</v>
      </c>
      <c r="D96" s="48" t="s">
        <v>143</v>
      </c>
      <c r="E96" s="68" t="s">
        <v>6</v>
      </c>
      <c r="F96" s="68" t="s">
        <v>202</v>
      </c>
      <c r="G96" s="68" t="s">
        <v>71</v>
      </c>
      <c r="H96" s="68" t="s">
        <v>39</v>
      </c>
      <c r="I96" s="48" t="s">
        <v>284</v>
      </c>
      <c r="J96" s="158">
        <f>J97</f>
        <v>3.42567</v>
      </c>
      <c r="K96" s="158">
        <f>K97</f>
        <v>4.6</v>
      </c>
      <c r="L96" s="159">
        <f>L97</f>
        <v>6.4</v>
      </c>
    </row>
    <row r="97" spans="1:12" ht="27">
      <c r="A97" s="58" t="s">
        <v>5</v>
      </c>
      <c r="B97" s="48">
        <v>925</v>
      </c>
      <c r="C97" s="48" t="s">
        <v>144</v>
      </c>
      <c r="D97" s="48" t="s">
        <v>143</v>
      </c>
      <c r="E97" s="68" t="s">
        <v>6</v>
      </c>
      <c r="F97" s="68" t="s">
        <v>202</v>
      </c>
      <c r="G97" s="68" t="s">
        <v>71</v>
      </c>
      <c r="H97" s="68" t="s">
        <v>39</v>
      </c>
      <c r="I97" s="48" t="s">
        <v>153</v>
      </c>
      <c r="J97" s="69">
        <f>прил4!I79</f>
        <v>3.42567</v>
      </c>
      <c r="K97" s="69">
        <f>прил4!J79</f>
        <v>4.6</v>
      </c>
      <c r="L97" s="69">
        <f>прил4!K79</f>
        <v>6.4</v>
      </c>
    </row>
    <row r="98" spans="1:12" ht="27" hidden="1">
      <c r="A98" s="58" t="s">
        <v>112</v>
      </c>
      <c r="B98" s="47">
        <v>925</v>
      </c>
      <c r="C98" s="47" t="s">
        <v>143</v>
      </c>
      <c r="D98" s="48"/>
      <c r="E98" s="68"/>
      <c r="F98" s="68"/>
      <c r="G98" s="68"/>
      <c r="H98" s="68"/>
      <c r="I98" s="48"/>
      <c r="J98" s="97">
        <f>J99</f>
        <v>0</v>
      </c>
      <c r="K98" s="97">
        <f aca="true" t="shared" si="7" ref="K98:L101">K99</f>
        <v>0</v>
      </c>
      <c r="L98" s="98">
        <f t="shared" si="7"/>
        <v>0</v>
      </c>
    </row>
    <row r="99" spans="1:12" ht="37.5" customHeight="1" hidden="1">
      <c r="A99" s="58" t="s">
        <v>149</v>
      </c>
      <c r="B99" s="49">
        <v>925</v>
      </c>
      <c r="C99" s="49" t="s">
        <v>143</v>
      </c>
      <c r="D99" s="49" t="s">
        <v>116</v>
      </c>
      <c r="E99" s="68"/>
      <c r="F99" s="68"/>
      <c r="G99" s="68"/>
      <c r="H99" s="68"/>
      <c r="I99" s="49"/>
      <c r="J99" s="99">
        <f>J100</f>
        <v>0</v>
      </c>
      <c r="K99" s="99">
        <f t="shared" si="7"/>
        <v>0</v>
      </c>
      <c r="L99" s="100">
        <f t="shared" si="7"/>
        <v>0</v>
      </c>
    </row>
    <row r="100" spans="1:12" ht="30" customHeight="1" hidden="1">
      <c r="A100" s="58" t="s">
        <v>69</v>
      </c>
      <c r="B100" s="48">
        <v>925</v>
      </c>
      <c r="C100" s="48" t="s">
        <v>143</v>
      </c>
      <c r="D100" s="48" t="s">
        <v>116</v>
      </c>
      <c r="E100" s="68" t="s">
        <v>6</v>
      </c>
      <c r="F100" s="68" t="s">
        <v>4</v>
      </c>
      <c r="G100" s="68"/>
      <c r="H100" s="68"/>
      <c r="I100" s="48"/>
      <c r="J100" s="95">
        <f>J101</f>
        <v>0</v>
      </c>
      <c r="K100" s="95">
        <f t="shared" si="7"/>
        <v>0</v>
      </c>
      <c r="L100" s="96">
        <f t="shared" si="7"/>
        <v>0</v>
      </c>
    </row>
    <row r="101" spans="1:12" ht="30" customHeight="1" hidden="1">
      <c r="A101" s="58" t="s">
        <v>70</v>
      </c>
      <c r="B101" s="48">
        <v>925</v>
      </c>
      <c r="C101" s="48" t="s">
        <v>143</v>
      </c>
      <c r="D101" s="48" t="s">
        <v>116</v>
      </c>
      <c r="E101" s="68" t="s">
        <v>6</v>
      </c>
      <c r="F101" s="68" t="s">
        <v>202</v>
      </c>
      <c r="G101" s="68" t="s">
        <v>71</v>
      </c>
      <c r="H101" s="68"/>
      <c r="I101" s="48"/>
      <c r="J101" s="95">
        <f>J102+J105</f>
        <v>0</v>
      </c>
      <c r="K101" s="95">
        <f t="shared" si="7"/>
        <v>0</v>
      </c>
      <c r="L101" s="96">
        <f t="shared" si="7"/>
        <v>0</v>
      </c>
    </row>
    <row r="102" spans="1:12" ht="30" customHeight="1" hidden="1">
      <c r="A102" s="58" t="s">
        <v>58</v>
      </c>
      <c r="B102" s="48">
        <v>925</v>
      </c>
      <c r="C102" s="48" t="s">
        <v>143</v>
      </c>
      <c r="D102" s="48" t="s">
        <v>116</v>
      </c>
      <c r="E102" s="68" t="s">
        <v>6</v>
      </c>
      <c r="F102" s="68" t="s">
        <v>202</v>
      </c>
      <c r="G102" s="68" t="s">
        <v>71</v>
      </c>
      <c r="H102" s="68" t="s">
        <v>117</v>
      </c>
      <c r="I102" s="48"/>
      <c r="J102" s="95">
        <f>J104</f>
        <v>0</v>
      </c>
      <c r="K102" s="95">
        <f>K104</f>
        <v>0</v>
      </c>
      <c r="L102" s="96">
        <f>L104</f>
        <v>0</v>
      </c>
    </row>
    <row r="103" spans="1:12" ht="27" hidden="1">
      <c r="A103" s="67" t="s">
        <v>270</v>
      </c>
      <c r="B103" s="48">
        <v>925</v>
      </c>
      <c r="C103" s="48" t="s">
        <v>143</v>
      </c>
      <c r="D103" s="48" t="s">
        <v>116</v>
      </c>
      <c r="E103" s="68" t="s">
        <v>6</v>
      </c>
      <c r="F103" s="68" t="s">
        <v>202</v>
      </c>
      <c r="G103" s="68" t="s">
        <v>71</v>
      </c>
      <c r="H103" s="68" t="s">
        <v>117</v>
      </c>
      <c r="I103" s="48" t="s">
        <v>284</v>
      </c>
      <c r="J103" s="95">
        <f>J104</f>
        <v>0</v>
      </c>
      <c r="K103" s="95">
        <f>K104</f>
        <v>0</v>
      </c>
      <c r="L103" s="96">
        <f>L104</f>
        <v>0</v>
      </c>
    </row>
    <row r="104" spans="1:12" ht="27" hidden="1">
      <c r="A104" s="58" t="s">
        <v>158</v>
      </c>
      <c r="B104" s="48">
        <v>925</v>
      </c>
      <c r="C104" s="48" t="s">
        <v>143</v>
      </c>
      <c r="D104" s="48" t="s">
        <v>116</v>
      </c>
      <c r="E104" s="68" t="s">
        <v>6</v>
      </c>
      <c r="F104" s="68" t="s">
        <v>202</v>
      </c>
      <c r="G104" s="68" t="s">
        <v>71</v>
      </c>
      <c r="H104" s="68" t="s">
        <v>117</v>
      </c>
      <c r="I104" s="48" t="s">
        <v>153</v>
      </c>
      <c r="J104" s="69">
        <v>0</v>
      </c>
      <c r="K104" s="69">
        <v>0</v>
      </c>
      <c r="L104" s="54">
        <v>0</v>
      </c>
    </row>
    <row r="105" spans="1:12" ht="27" hidden="1">
      <c r="A105" s="58" t="s">
        <v>227</v>
      </c>
      <c r="B105" s="48">
        <v>925</v>
      </c>
      <c r="C105" s="48" t="s">
        <v>143</v>
      </c>
      <c r="D105" s="48" t="s">
        <v>116</v>
      </c>
      <c r="E105" s="68" t="s">
        <v>6</v>
      </c>
      <c r="F105" s="68" t="s">
        <v>202</v>
      </c>
      <c r="G105" s="68" t="s">
        <v>71</v>
      </c>
      <c r="H105" s="68" t="s">
        <v>228</v>
      </c>
      <c r="I105" s="48"/>
      <c r="J105" s="95">
        <f>J107</f>
        <v>0</v>
      </c>
      <c r="K105" s="95">
        <f>K107</f>
        <v>0</v>
      </c>
      <c r="L105" s="96">
        <f>L107</f>
        <v>0</v>
      </c>
    </row>
    <row r="106" spans="1:12" ht="27" hidden="1">
      <c r="A106" s="67" t="s">
        <v>270</v>
      </c>
      <c r="B106" s="48">
        <v>925</v>
      </c>
      <c r="C106" s="48" t="s">
        <v>143</v>
      </c>
      <c r="D106" s="48" t="s">
        <v>116</v>
      </c>
      <c r="E106" s="68" t="s">
        <v>6</v>
      </c>
      <c r="F106" s="68" t="s">
        <v>202</v>
      </c>
      <c r="G106" s="68" t="s">
        <v>71</v>
      </c>
      <c r="H106" s="68" t="s">
        <v>228</v>
      </c>
      <c r="I106" s="48" t="s">
        <v>284</v>
      </c>
      <c r="J106" s="95">
        <f>J107</f>
        <v>0</v>
      </c>
      <c r="K106" s="95">
        <f>K107</f>
        <v>0</v>
      </c>
      <c r="L106" s="96">
        <f>L107</f>
        <v>0</v>
      </c>
    </row>
    <row r="107" spans="1:12" ht="20.25" customHeight="1" hidden="1">
      <c r="A107" s="58" t="s">
        <v>158</v>
      </c>
      <c r="B107" s="48">
        <v>925</v>
      </c>
      <c r="C107" s="48" t="s">
        <v>143</v>
      </c>
      <c r="D107" s="48" t="s">
        <v>116</v>
      </c>
      <c r="E107" s="68" t="s">
        <v>6</v>
      </c>
      <c r="F107" s="68" t="s">
        <v>202</v>
      </c>
      <c r="G107" s="68" t="s">
        <v>71</v>
      </c>
      <c r="H107" s="68" t="s">
        <v>228</v>
      </c>
      <c r="I107" s="48" t="s">
        <v>153</v>
      </c>
      <c r="J107" s="69">
        <v>0</v>
      </c>
      <c r="K107" s="69">
        <v>0</v>
      </c>
      <c r="L107" s="54">
        <v>0</v>
      </c>
    </row>
    <row r="108" spans="1:12" s="43" customFormat="1" ht="13.5">
      <c r="A108" s="58" t="s">
        <v>136</v>
      </c>
      <c r="B108" s="47">
        <v>925</v>
      </c>
      <c r="C108" s="47" t="s">
        <v>201</v>
      </c>
      <c r="D108" s="47"/>
      <c r="E108" s="68"/>
      <c r="F108" s="68"/>
      <c r="G108" s="68"/>
      <c r="H108" s="68"/>
      <c r="I108" s="52"/>
      <c r="J108" s="97">
        <f aca="true" t="shared" si="8" ref="J108:L110">J109</f>
        <v>193.4</v>
      </c>
      <c r="K108" s="97">
        <f t="shared" si="8"/>
        <v>193.4</v>
      </c>
      <c r="L108" s="98">
        <f t="shared" si="8"/>
        <v>193.4</v>
      </c>
    </row>
    <row r="109" spans="1:12" ht="14.25">
      <c r="A109" s="58" t="s">
        <v>107</v>
      </c>
      <c r="B109" s="49">
        <v>925</v>
      </c>
      <c r="C109" s="49" t="s">
        <v>201</v>
      </c>
      <c r="D109" s="49" t="s">
        <v>116</v>
      </c>
      <c r="E109" s="68"/>
      <c r="F109" s="68"/>
      <c r="G109" s="68"/>
      <c r="H109" s="68"/>
      <c r="I109" s="49"/>
      <c r="J109" s="99">
        <f t="shared" si="8"/>
        <v>193.4</v>
      </c>
      <c r="K109" s="99">
        <f t="shared" si="8"/>
        <v>193.4</v>
      </c>
      <c r="L109" s="100">
        <f t="shared" si="8"/>
        <v>193.4</v>
      </c>
    </row>
    <row r="110" spans="1:12" ht="41.25">
      <c r="A110" s="58" t="s">
        <v>33</v>
      </c>
      <c r="B110" s="48">
        <v>925</v>
      </c>
      <c r="C110" s="48" t="s">
        <v>201</v>
      </c>
      <c r="D110" s="48" t="s">
        <v>116</v>
      </c>
      <c r="E110" s="68" t="s">
        <v>6</v>
      </c>
      <c r="F110" s="68" t="s">
        <v>4</v>
      </c>
      <c r="G110" s="68"/>
      <c r="H110" s="68"/>
      <c r="I110" s="48"/>
      <c r="J110" s="95">
        <f t="shared" si="8"/>
        <v>193.4</v>
      </c>
      <c r="K110" s="95">
        <f t="shared" si="8"/>
        <v>193.4</v>
      </c>
      <c r="L110" s="96">
        <f t="shared" si="8"/>
        <v>193.4</v>
      </c>
    </row>
    <row r="111" spans="1:12" ht="41.25">
      <c r="A111" s="58" t="s">
        <v>32</v>
      </c>
      <c r="B111" s="65">
        <v>925</v>
      </c>
      <c r="C111" s="65" t="s">
        <v>201</v>
      </c>
      <c r="D111" s="65" t="s">
        <v>116</v>
      </c>
      <c r="E111" s="68" t="s">
        <v>6</v>
      </c>
      <c r="F111" s="68" t="s">
        <v>202</v>
      </c>
      <c r="G111" s="68" t="s">
        <v>71</v>
      </c>
      <c r="H111" s="68"/>
      <c r="I111" s="65"/>
      <c r="J111" s="101">
        <f>J112+J117</f>
        <v>193.4</v>
      </c>
      <c r="K111" s="101">
        <f>K112+K117</f>
        <v>193.4</v>
      </c>
      <c r="L111" s="102">
        <f>L112+L117</f>
        <v>193.4</v>
      </c>
    </row>
    <row r="112" spans="1:12" ht="27" hidden="1">
      <c r="A112" s="56" t="s">
        <v>183</v>
      </c>
      <c r="B112" s="65">
        <v>925</v>
      </c>
      <c r="C112" s="65" t="s">
        <v>201</v>
      </c>
      <c r="D112" s="65" t="s">
        <v>116</v>
      </c>
      <c r="E112" s="68" t="s">
        <v>6</v>
      </c>
      <c r="F112" s="68" t="s">
        <v>202</v>
      </c>
      <c r="G112" s="68" t="s">
        <v>71</v>
      </c>
      <c r="H112" s="68" t="s">
        <v>168</v>
      </c>
      <c r="I112" s="65"/>
      <c r="J112" s="101">
        <f>J113</f>
        <v>0</v>
      </c>
      <c r="K112" s="101">
        <f>K113</f>
        <v>0</v>
      </c>
      <c r="L112" s="102">
        <f>L113</f>
        <v>0</v>
      </c>
    </row>
    <row r="113" spans="1:12" ht="41.25" hidden="1">
      <c r="A113" s="56" t="s">
        <v>184</v>
      </c>
      <c r="B113" s="65">
        <v>925</v>
      </c>
      <c r="C113" s="65" t="s">
        <v>201</v>
      </c>
      <c r="D113" s="65" t="s">
        <v>116</v>
      </c>
      <c r="E113" s="68" t="s">
        <v>6</v>
      </c>
      <c r="F113" s="68" t="s">
        <v>202</v>
      </c>
      <c r="G113" s="68" t="s">
        <v>71</v>
      </c>
      <c r="H113" s="68" t="s">
        <v>14</v>
      </c>
      <c r="I113" s="65"/>
      <c r="J113" s="101">
        <f>SUM(J115:J116)</f>
        <v>0</v>
      </c>
      <c r="K113" s="101">
        <f>SUM(K115:K116)</f>
        <v>0</v>
      </c>
      <c r="L113" s="102">
        <f>SUM(L115:L116)</f>
        <v>0</v>
      </c>
    </row>
    <row r="114" spans="1:12" ht="27" hidden="1">
      <c r="A114" s="67" t="s">
        <v>270</v>
      </c>
      <c r="B114" s="65">
        <v>925</v>
      </c>
      <c r="C114" s="65" t="s">
        <v>201</v>
      </c>
      <c r="D114" s="65" t="s">
        <v>116</v>
      </c>
      <c r="E114" s="68" t="s">
        <v>6</v>
      </c>
      <c r="F114" s="68" t="s">
        <v>202</v>
      </c>
      <c r="G114" s="68" t="s">
        <v>71</v>
      </c>
      <c r="H114" s="68" t="s">
        <v>14</v>
      </c>
      <c r="I114" s="65">
        <v>200</v>
      </c>
      <c r="J114" s="101">
        <f>J115</f>
        <v>0</v>
      </c>
      <c r="K114" s="101">
        <f>K115</f>
        <v>0</v>
      </c>
      <c r="L114" s="102">
        <f>L115</f>
        <v>0</v>
      </c>
    </row>
    <row r="115" spans="1:12" ht="27" hidden="1">
      <c r="A115" s="58" t="s">
        <v>158</v>
      </c>
      <c r="B115" s="65">
        <v>925</v>
      </c>
      <c r="C115" s="65" t="s">
        <v>201</v>
      </c>
      <c r="D115" s="65" t="s">
        <v>116</v>
      </c>
      <c r="E115" s="68" t="s">
        <v>6</v>
      </c>
      <c r="F115" s="68" t="s">
        <v>202</v>
      </c>
      <c r="G115" s="68" t="s">
        <v>71</v>
      </c>
      <c r="H115" s="68" t="s">
        <v>14</v>
      </c>
      <c r="I115" s="65">
        <v>240</v>
      </c>
      <c r="J115" s="70">
        <v>0</v>
      </c>
      <c r="K115" s="70">
        <v>0</v>
      </c>
      <c r="L115" s="66">
        <v>0</v>
      </c>
    </row>
    <row r="116" spans="1:12" ht="13.5" hidden="1">
      <c r="A116" s="56" t="s">
        <v>160</v>
      </c>
      <c r="B116" s="65">
        <v>925</v>
      </c>
      <c r="C116" s="65" t="s">
        <v>201</v>
      </c>
      <c r="D116" s="65" t="s">
        <v>116</v>
      </c>
      <c r="E116" s="68" t="s">
        <v>6</v>
      </c>
      <c r="F116" s="68" t="s">
        <v>202</v>
      </c>
      <c r="G116" s="68" t="s">
        <v>71</v>
      </c>
      <c r="H116" s="68" t="s">
        <v>14</v>
      </c>
      <c r="I116" s="65">
        <v>410</v>
      </c>
      <c r="J116" s="70">
        <v>0</v>
      </c>
      <c r="K116" s="70">
        <v>0</v>
      </c>
      <c r="L116" s="66">
        <v>0</v>
      </c>
    </row>
    <row r="117" spans="1:12" s="43" customFormat="1" ht="41.25">
      <c r="A117" s="56" t="s">
        <v>77</v>
      </c>
      <c r="B117" s="65">
        <v>925</v>
      </c>
      <c r="C117" s="65" t="s">
        <v>201</v>
      </c>
      <c r="D117" s="65" t="s">
        <v>116</v>
      </c>
      <c r="E117" s="68" t="s">
        <v>6</v>
      </c>
      <c r="F117" s="68" t="s">
        <v>202</v>
      </c>
      <c r="G117" s="68" t="s">
        <v>71</v>
      </c>
      <c r="H117" s="68" t="s">
        <v>75</v>
      </c>
      <c r="I117" s="65"/>
      <c r="J117" s="101">
        <f>J118</f>
        <v>193.4</v>
      </c>
      <c r="K117" s="101">
        <f>K118</f>
        <v>193.4</v>
      </c>
      <c r="L117" s="102">
        <f>L118</f>
        <v>193.4</v>
      </c>
    </row>
    <row r="118" spans="1:12" ht="138">
      <c r="A118" s="56" t="s">
        <v>76</v>
      </c>
      <c r="B118" s="65">
        <v>925</v>
      </c>
      <c r="C118" s="65" t="s">
        <v>201</v>
      </c>
      <c r="D118" s="65" t="s">
        <v>116</v>
      </c>
      <c r="E118" s="68" t="s">
        <v>6</v>
      </c>
      <c r="F118" s="68" t="s">
        <v>202</v>
      </c>
      <c r="G118" s="68" t="s">
        <v>71</v>
      </c>
      <c r="H118" s="68" t="s">
        <v>74</v>
      </c>
      <c r="I118" s="65"/>
      <c r="J118" s="101">
        <f>SUM(J120:J121)</f>
        <v>193.4</v>
      </c>
      <c r="K118" s="101">
        <f>SUM(K120:K121)</f>
        <v>193.4</v>
      </c>
      <c r="L118" s="102">
        <f>SUM(L120:L121)</f>
        <v>193.4</v>
      </c>
    </row>
    <row r="119" spans="1:12" ht="27">
      <c r="A119" s="67" t="s">
        <v>270</v>
      </c>
      <c r="B119" s="65">
        <v>925</v>
      </c>
      <c r="C119" s="65" t="s">
        <v>201</v>
      </c>
      <c r="D119" s="65" t="s">
        <v>116</v>
      </c>
      <c r="E119" s="68" t="s">
        <v>6</v>
      </c>
      <c r="F119" s="68" t="s">
        <v>202</v>
      </c>
      <c r="G119" s="68" t="s">
        <v>71</v>
      </c>
      <c r="H119" s="68" t="s">
        <v>74</v>
      </c>
      <c r="I119" s="65">
        <v>200</v>
      </c>
      <c r="J119" s="101">
        <f>J120</f>
        <v>193.4</v>
      </c>
      <c r="K119" s="101">
        <f>K120</f>
        <v>193.4</v>
      </c>
      <c r="L119" s="102">
        <f>L120</f>
        <v>193.4</v>
      </c>
    </row>
    <row r="120" spans="1:12" ht="44.25" customHeight="1">
      <c r="A120" s="58" t="s">
        <v>158</v>
      </c>
      <c r="B120" s="65">
        <v>925</v>
      </c>
      <c r="C120" s="65" t="s">
        <v>201</v>
      </c>
      <c r="D120" s="65" t="s">
        <v>116</v>
      </c>
      <c r="E120" s="68" t="s">
        <v>6</v>
      </c>
      <c r="F120" s="68" t="s">
        <v>202</v>
      </c>
      <c r="G120" s="68" t="s">
        <v>71</v>
      </c>
      <c r="H120" s="68" t="s">
        <v>74</v>
      </c>
      <c r="I120" s="65">
        <v>240</v>
      </c>
      <c r="J120" s="70">
        <v>193.4</v>
      </c>
      <c r="K120" s="70">
        <v>193.4</v>
      </c>
      <c r="L120" s="70">
        <v>193.4</v>
      </c>
    </row>
    <row r="121" spans="1:12" ht="57.75" customHeight="1" hidden="1">
      <c r="A121" s="56" t="s">
        <v>160</v>
      </c>
      <c r="B121" s="65">
        <v>925</v>
      </c>
      <c r="C121" s="65" t="s">
        <v>201</v>
      </c>
      <c r="D121" s="65" t="s">
        <v>116</v>
      </c>
      <c r="E121" s="68" t="s">
        <v>6</v>
      </c>
      <c r="F121" s="68" t="s">
        <v>202</v>
      </c>
      <c r="G121" s="68" t="s">
        <v>71</v>
      </c>
      <c r="H121" s="68" t="s">
        <v>74</v>
      </c>
      <c r="I121" s="65">
        <v>410</v>
      </c>
      <c r="J121" s="70">
        <v>0</v>
      </c>
      <c r="K121" s="70">
        <v>0</v>
      </c>
      <c r="L121" s="66">
        <v>0</v>
      </c>
    </row>
    <row r="122" spans="1:12" ht="25.5" customHeight="1">
      <c r="A122" s="56" t="s">
        <v>160</v>
      </c>
      <c r="B122" s="65">
        <v>925</v>
      </c>
      <c r="C122" s="65" t="s">
        <v>201</v>
      </c>
      <c r="D122" s="65">
        <v>12</v>
      </c>
      <c r="E122" s="68" t="s">
        <v>6</v>
      </c>
      <c r="F122" s="68" t="s">
        <v>202</v>
      </c>
      <c r="G122" s="68" t="s">
        <v>71</v>
      </c>
      <c r="H122" s="68" t="s">
        <v>309</v>
      </c>
      <c r="I122" s="65">
        <v>244</v>
      </c>
      <c r="J122" s="70">
        <v>30</v>
      </c>
      <c r="K122" s="70">
        <v>0</v>
      </c>
      <c r="L122" s="66">
        <v>0</v>
      </c>
    </row>
    <row r="123" spans="1:12" ht="13.5">
      <c r="A123" s="58" t="s">
        <v>150</v>
      </c>
      <c r="B123" s="47">
        <v>925</v>
      </c>
      <c r="C123" s="47" t="s">
        <v>146</v>
      </c>
      <c r="D123" s="47"/>
      <c r="E123" s="68"/>
      <c r="F123" s="68"/>
      <c r="G123" s="68"/>
      <c r="H123" s="68"/>
      <c r="I123" s="48"/>
      <c r="J123" s="97">
        <f>J124+J134+J152</f>
        <v>111.5</v>
      </c>
      <c r="K123" s="97">
        <f>K124+K134+K152</f>
        <v>50</v>
      </c>
      <c r="L123" s="98">
        <f>L124+L134+L152</f>
        <v>50</v>
      </c>
    </row>
    <row r="124" spans="1:12" ht="14.25" hidden="1">
      <c r="A124" s="58" t="s">
        <v>108</v>
      </c>
      <c r="B124" s="49">
        <v>925</v>
      </c>
      <c r="C124" s="49" t="s">
        <v>146</v>
      </c>
      <c r="D124" s="49" t="s">
        <v>200</v>
      </c>
      <c r="E124" s="68"/>
      <c r="F124" s="68"/>
      <c r="G124" s="68"/>
      <c r="H124" s="68"/>
      <c r="I124" s="49"/>
      <c r="J124" s="99">
        <f aca="true" t="shared" si="9" ref="J124:L125">J125</f>
        <v>0</v>
      </c>
      <c r="K124" s="99">
        <f t="shared" si="9"/>
        <v>0</v>
      </c>
      <c r="L124" s="100">
        <f t="shared" si="9"/>
        <v>0</v>
      </c>
    </row>
    <row r="125" spans="1:12" ht="41.25" hidden="1">
      <c r="A125" s="58" t="s">
        <v>33</v>
      </c>
      <c r="B125" s="48">
        <v>925</v>
      </c>
      <c r="C125" s="48" t="s">
        <v>146</v>
      </c>
      <c r="D125" s="48" t="s">
        <v>200</v>
      </c>
      <c r="E125" s="68" t="s">
        <v>6</v>
      </c>
      <c r="F125" s="68" t="s">
        <v>4</v>
      </c>
      <c r="G125" s="68"/>
      <c r="H125" s="68"/>
      <c r="I125" s="48"/>
      <c r="J125" s="95">
        <f t="shared" si="9"/>
        <v>0</v>
      </c>
      <c r="K125" s="95">
        <f t="shared" si="9"/>
        <v>0</v>
      </c>
      <c r="L125" s="96">
        <f t="shared" si="9"/>
        <v>0</v>
      </c>
    </row>
    <row r="126" spans="1:12" ht="45.75" customHeight="1" hidden="1">
      <c r="A126" s="58" t="s">
        <v>32</v>
      </c>
      <c r="B126" s="48">
        <v>925</v>
      </c>
      <c r="C126" s="48" t="s">
        <v>146</v>
      </c>
      <c r="D126" s="48" t="s">
        <v>200</v>
      </c>
      <c r="E126" s="68" t="s">
        <v>6</v>
      </c>
      <c r="F126" s="68" t="s">
        <v>202</v>
      </c>
      <c r="G126" s="68" t="s">
        <v>71</v>
      </c>
      <c r="H126" s="68"/>
      <c r="I126" s="48"/>
      <c r="J126" s="95">
        <f>J127+J131</f>
        <v>0</v>
      </c>
      <c r="K126" s="95">
        <f>K127+K131</f>
        <v>0</v>
      </c>
      <c r="L126" s="96">
        <f>L127+L131</f>
        <v>0</v>
      </c>
    </row>
    <row r="127" spans="1:12" ht="27" hidden="1">
      <c r="A127" s="58" t="s">
        <v>183</v>
      </c>
      <c r="B127" s="48">
        <v>925</v>
      </c>
      <c r="C127" s="48" t="s">
        <v>146</v>
      </c>
      <c r="D127" s="48" t="s">
        <v>200</v>
      </c>
      <c r="E127" s="68" t="s">
        <v>6</v>
      </c>
      <c r="F127" s="68" t="s">
        <v>202</v>
      </c>
      <c r="G127" s="68" t="s">
        <v>71</v>
      </c>
      <c r="H127" s="68" t="s">
        <v>168</v>
      </c>
      <c r="I127" s="48"/>
      <c r="J127" s="95">
        <f>J128</f>
        <v>0</v>
      </c>
      <c r="K127" s="95">
        <f>K128</f>
        <v>0</v>
      </c>
      <c r="L127" s="96">
        <f>L128</f>
        <v>0</v>
      </c>
    </row>
    <row r="128" spans="1:12" ht="27" hidden="1">
      <c r="A128" s="58" t="s">
        <v>209</v>
      </c>
      <c r="B128" s="48">
        <v>925</v>
      </c>
      <c r="C128" s="48" t="s">
        <v>146</v>
      </c>
      <c r="D128" s="48" t="s">
        <v>200</v>
      </c>
      <c r="E128" s="68" t="s">
        <v>6</v>
      </c>
      <c r="F128" s="68" t="s">
        <v>202</v>
      </c>
      <c r="G128" s="68" t="s">
        <v>71</v>
      </c>
      <c r="H128" s="68" t="s">
        <v>15</v>
      </c>
      <c r="I128" s="48"/>
      <c r="J128" s="95">
        <f>J130</f>
        <v>0</v>
      </c>
      <c r="K128" s="95">
        <f>K130</f>
        <v>0</v>
      </c>
      <c r="L128" s="96">
        <f>L130</f>
        <v>0</v>
      </c>
    </row>
    <row r="129" spans="1:12" ht="27" hidden="1">
      <c r="A129" s="67" t="s">
        <v>270</v>
      </c>
      <c r="B129" s="48">
        <v>925</v>
      </c>
      <c r="C129" s="48" t="s">
        <v>146</v>
      </c>
      <c r="D129" s="48" t="s">
        <v>200</v>
      </c>
      <c r="E129" s="68" t="s">
        <v>6</v>
      </c>
      <c r="F129" s="68" t="s">
        <v>202</v>
      </c>
      <c r="G129" s="68" t="s">
        <v>71</v>
      </c>
      <c r="H129" s="68" t="s">
        <v>15</v>
      </c>
      <c r="I129" s="48" t="s">
        <v>284</v>
      </c>
      <c r="J129" s="95">
        <f>J130</f>
        <v>0</v>
      </c>
      <c r="K129" s="95">
        <f>K130</f>
        <v>0</v>
      </c>
      <c r="L129" s="96">
        <f>L130</f>
        <v>0</v>
      </c>
    </row>
    <row r="130" spans="1:12" ht="27" hidden="1">
      <c r="A130" s="58" t="s">
        <v>158</v>
      </c>
      <c r="B130" s="48">
        <v>925</v>
      </c>
      <c r="C130" s="48" t="s">
        <v>146</v>
      </c>
      <c r="D130" s="48" t="s">
        <v>200</v>
      </c>
      <c r="E130" s="68" t="s">
        <v>6</v>
      </c>
      <c r="F130" s="68" t="s">
        <v>202</v>
      </c>
      <c r="G130" s="68" t="s">
        <v>71</v>
      </c>
      <c r="H130" s="68" t="s">
        <v>15</v>
      </c>
      <c r="I130" s="48" t="s">
        <v>153</v>
      </c>
      <c r="J130" s="69">
        <v>0</v>
      </c>
      <c r="K130" s="69">
        <v>0</v>
      </c>
      <c r="L130" s="54">
        <v>0</v>
      </c>
    </row>
    <row r="131" spans="1:12" ht="41.25" hidden="1">
      <c r="A131" s="56" t="s">
        <v>77</v>
      </c>
      <c r="B131" s="48">
        <v>925</v>
      </c>
      <c r="C131" s="48" t="s">
        <v>146</v>
      </c>
      <c r="D131" s="48" t="s">
        <v>200</v>
      </c>
      <c r="E131" s="68" t="s">
        <v>6</v>
      </c>
      <c r="F131" s="68" t="s">
        <v>202</v>
      </c>
      <c r="G131" s="68" t="s">
        <v>71</v>
      </c>
      <c r="H131" s="68" t="s">
        <v>75</v>
      </c>
      <c r="I131" s="48"/>
      <c r="J131" s="95">
        <f aca="true" t="shared" si="10" ref="J131:L132">J132</f>
        <v>0</v>
      </c>
      <c r="K131" s="95">
        <f t="shared" si="10"/>
        <v>0</v>
      </c>
      <c r="L131" s="96">
        <f t="shared" si="10"/>
        <v>0</v>
      </c>
    </row>
    <row r="132" spans="1:12" ht="29.25" customHeight="1" hidden="1">
      <c r="A132" s="58" t="s">
        <v>212</v>
      </c>
      <c r="B132" s="48">
        <v>925</v>
      </c>
      <c r="C132" s="48" t="s">
        <v>146</v>
      </c>
      <c r="D132" s="48" t="s">
        <v>200</v>
      </c>
      <c r="E132" s="68" t="s">
        <v>6</v>
      </c>
      <c r="F132" s="68" t="s">
        <v>202</v>
      </c>
      <c r="G132" s="68" t="s">
        <v>71</v>
      </c>
      <c r="H132" s="68" t="s">
        <v>211</v>
      </c>
      <c r="I132" s="48"/>
      <c r="J132" s="95">
        <f t="shared" si="10"/>
        <v>0</v>
      </c>
      <c r="K132" s="95">
        <f t="shared" si="10"/>
        <v>0</v>
      </c>
      <c r="L132" s="96">
        <f t="shared" si="10"/>
        <v>0</v>
      </c>
    </row>
    <row r="133" spans="1:12" ht="43.5" customHeight="1" hidden="1">
      <c r="A133" s="58" t="s">
        <v>158</v>
      </c>
      <c r="B133" s="48">
        <v>925</v>
      </c>
      <c r="C133" s="48" t="s">
        <v>146</v>
      </c>
      <c r="D133" s="48" t="s">
        <v>200</v>
      </c>
      <c r="E133" s="68" t="s">
        <v>6</v>
      </c>
      <c r="F133" s="68" t="s">
        <v>202</v>
      </c>
      <c r="G133" s="68" t="s">
        <v>71</v>
      </c>
      <c r="H133" s="68" t="s">
        <v>211</v>
      </c>
      <c r="I133" s="48" t="s">
        <v>153</v>
      </c>
      <c r="J133" s="69">
        <v>0</v>
      </c>
      <c r="K133" s="69">
        <v>0</v>
      </c>
      <c r="L133" s="54">
        <v>0</v>
      </c>
    </row>
    <row r="134" spans="1:12" ht="54" customHeight="1" hidden="1">
      <c r="A134" s="58" t="s">
        <v>208</v>
      </c>
      <c r="B134" s="49">
        <v>925</v>
      </c>
      <c r="C134" s="49" t="s">
        <v>146</v>
      </c>
      <c r="D134" s="49" t="s">
        <v>144</v>
      </c>
      <c r="E134" s="68"/>
      <c r="F134" s="68"/>
      <c r="G134" s="68"/>
      <c r="H134" s="68"/>
      <c r="I134" s="49"/>
      <c r="J134" s="99">
        <f>J135+J145</f>
        <v>0</v>
      </c>
      <c r="K134" s="99">
        <f>K135+K145</f>
        <v>0</v>
      </c>
      <c r="L134" s="100">
        <f>L135+L145</f>
        <v>0</v>
      </c>
    </row>
    <row r="135" spans="1:12" ht="36" customHeight="1" hidden="1">
      <c r="A135" s="58" t="s">
        <v>287</v>
      </c>
      <c r="B135" s="48">
        <v>925</v>
      </c>
      <c r="C135" s="48" t="s">
        <v>146</v>
      </c>
      <c r="D135" s="48" t="s">
        <v>144</v>
      </c>
      <c r="E135" s="68" t="s">
        <v>67</v>
      </c>
      <c r="F135" s="68" t="s">
        <v>4</v>
      </c>
      <c r="G135" s="68"/>
      <c r="H135" s="68"/>
      <c r="I135" s="48"/>
      <c r="J135" s="95">
        <f>J136</f>
        <v>0</v>
      </c>
      <c r="K135" s="95">
        <f>K136</f>
        <v>0</v>
      </c>
      <c r="L135" s="96">
        <f>L136</f>
        <v>0</v>
      </c>
    </row>
    <row r="136" spans="1:12" s="43" customFormat="1" ht="54.75" hidden="1">
      <c r="A136" s="58" t="s">
        <v>288</v>
      </c>
      <c r="B136" s="48">
        <v>925</v>
      </c>
      <c r="C136" s="48" t="s">
        <v>146</v>
      </c>
      <c r="D136" s="48" t="s">
        <v>144</v>
      </c>
      <c r="E136" s="68" t="s">
        <v>67</v>
      </c>
      <c r="F136" s="68" t="s">
        <v>4</v>
      </c>
      <c r="G136" s="68" t="s">
        <v>144</v>
      </c>
      <c r="H136" s="68"/>
      <c r="I136" s="48"/>
      <c r="J136" s="95">
        <f>J137+J139+J142</f>
        <v>0</v>
      </c>
      <c r="K136" s="95">
        <f>K137+K139+K142</f>
        <v>0</v>
      </c>
      <c r="L136" s="96">
        <f>L137+L139+L142</f>
        <v>0</v>
      </c>
    </row>
    <row r="137" spans="1:12" ht="41.25" hidden="1">
      <c r="A137" s="58" t="s">
        <v>289</v>
      </c>
      <c r="B137" s="48">
        <v>925</v>
      </c>
      <c r="C137" s="48" t="s">
        <v>146</v>
      </c>
      <c r="D137" s="48" t="s">
        <v>144</v>
      </c>
      <c r="E137" s="68" t="s">
        <v>67</v>
      </c>
      <c r="F137" s="68" t="s">
        <v>4</v>
      </c>
      <c r="G137" s="68" t="s">
        <v>144</v>
      </c>
      <c r="H137" s="68">
        <v>50180</v>
      </c>
      <c r="I137" s="48"/>
      <c r="J137" s="95">
        <f>J138</f>
        <v>0</v>
      </c>
      <c r="K137" s="95">
        <f>K138</f>
        <v>0</v>
      </c>
      <c r="L137" s="96">
        <f>L138</f>
        <v>0</v>
      </c>
    </row>
    <row r="138" spans="1:12" ht="54.75" hidden="1">
      <c r="A138" s="58" t="s">
        <v>290</v>
      </c>
      <c r="B138" s="48">
        <v>925</v>
      </c>
      <c r="C138" s="48" t="s">
        <v>146</v>
      </c>
      <c r="D138" s="48" t="s">
        <v>144</v>
      </c>
      <c r="E138" s="68" t="s">
        <v>67</v>
      </c>
      <c r="F138" s="68" t="s">
        <v>4</v>
      </c>
      <c r="G138" s="68" t="s">
        <v>144</v>
      </c>
      <c r="H138" s="68">
        <v>50183</v>
      </c>
      <c r="I138" s="48"/>
      <c r="J138" s="69"/>
      <c r="K138" s="69"/>
      <c r="L138" s="54"/>
    </row>
    <row r="139" spans="1:12" ht="41.25" hidden="1">
      <c r="A139" s="67" t="s">
        <v>87</v>
      </c>
      <c r="B139" s="65">
        <v>925</v>
      </c>
      <c r="C139" s="65" t="s">
        <v>146</v>
      </c>
      <c r="D139" s="65" t="s">
        <v>144</v>
      </c>
      <c r="E139" s="68" t="s">
        <v>67</v>
      </c>
      <c r="F139" s="68" t="s">
        <v>4</v>
      </c>
      <c r="G139" s="68" t="s">
        <v>144</v>
      </c>
      <c r="H139" s="68" t="s">
        <v>82</v>
      </c>
      <c r="I139" s="68"/>
      <c r="J139" s="101">
        <f aca="true" t="shared" si="11" ref="J139:L140">J140</f>
        <v>0</v>
      </c>
      <c r="K139" s="101">
        <f t="shared" si="11"/>
        <v>0</v>
      </c>
      <c r="L139" s="102">
        <f t="shared" si="11"/>
        <v>0</v>
      </c>
    </row>
    <row r="140" spans="1:12" ht="41.25" hidden="1">
      <c r="A140" s="56" t="s">
        <v>62</v>
      </c>
      <c r="B140" s="65">
        <v>925</v>
      </c>
      <c r="C140" s="65" t="s">
        <v>146</v>
      </c>
      <c r="D140" s="65" t="s">
        <v>144</v>
      </c>
      <c r="E140" s="68" t="s">
        <v>67</v>
      </c>
      <c r="F140" s="68" t="s">
        <v>4</v>
      </c>
      <c r="G140" s="68" t="s">
        <v>144</v>
      </c>
      <c r="H140" s="68" t="s">
        <v>63</v>
      </c>
      <c r="I140" s="68"/>
      <c r="J140" s="101">
        <f t="shared" si="11"/>
        <v>0</v>
      </c>
      <c r="K140" s="101">
        <f t="shared" si="11"/>
        <v>0</v>
      </c>
      <c r="L140" s="102">
        <f t="shared" si="11"/>
        <v>0</v>
      </c>
    </row>
    <row r="141" spans="1:12" ht="24" customHeight="1" hidden="1">
      <c r="A141" s="56" t="s">
        <v>185</v>
      </c>
      <c r="B141" s="65">
        <v>925</v>
      </c>
      <c r="C141" s="65" t="s">
        <v>146</v>
      </c>
      <c r="D141" s="65" t="s">
        <v>144</v>
      </c>
      <c r="E141" s="68" t="s">
        <v>67</v>
      </c>
      <c r="F141" s="68" t="s">
        <v>4</v>
      </c>
      <c r="G141" s="68" t="s">
        <v>144</v>
      </c>
      <c r="H141" s="68" t="s">
        <v>61</v>
      </c>
      <c r="I141" s="68"/>
      <c r="J141" s="70"/>
      <c r="K141" s="70"/>
      <c r="L141" s="66"/>
    </row>
    <row r="142" spans="1:12" ht="41.25" hidden="1">
      <c r="A142" s="56" t="s">
        <v>16</v>
      </c>
      <c r="B142" s="65">
        <v>925</v>
      </c>
      <c r="C142" s="65" t="s">
        <v>146</v>
      </c>
      <c r="D142" s="65" t="s">
        <v>144</v>
      </c>
      <c r="E142" s="68" t="s">
        <v>67</v>
      </c>
      <c r="F142" s="68" t="s">
        <v>4</v>
      </c>
      <c r="G142" s="68" t="s">
        <v>144</v>
      </c>
      <c r="H142" s="68" t="s">
        <v>66</v>
      </c>
      <c r="I142" s="68"/>
      <c r="J142" s="101">
        <f aca="true" t="shared" si="12" ref="J142:L143">J143</f>
        <v>0</v>
      </c>
      <c r="K142" s="101">
        <f t="shared" si="12"/>
        <v>0</v>
      </c>
      <c r="L142" s="102">
        <f t="shared" si="12"/>
        <v>0</v>
      </c>
    </row>
    <row r="143" spans="1:12" ht="41.25" hidden="1">
      <c r="A143" s="56" t="s">
        <v>62</v>
      </c>
      <c r="B143" s="65">
        <v>925</v>
      </c>
      <c r="C143" s="65" t="s">
        <v>146</v>
      </c>
      <c r="D143" s="65" t="s">
        <v>144</v>
      </c>
      <c r="E143" s="68" t="s">
        <v>67</v>
      </c>
      <c r="F143" s="68" t="s">
        <v>4</v>
      </c>
      <c r="G143" s="68" t="s">
        <v>144</v>
      </c>
      <c r="H143" s="68" t="s">
        <v>65</v>
      </c>
      <c r="I143" s="68"/>
      <c r="J143" s="101">
        <f t="shared" si="12"/>
        <v>0</v>
      </c>
      <c r="K143" s="101">
        <f t="shared" si="12"/>
        <v>0</v>
      </c>
      <c r="L143" s="102">
        <f t="shared" si="12"/>
        <v>0</v>
      </c>
    </row>
    <row r="144" spans="1:12" ht="27" hidden="1">
      <c r="A144" s="56" t="s">
        <v>185</v>
      </c>
      <c r="B144" s="65">
        <v>925</v>
      </c>
      <c r="C144" s="65" t="s">
        <v>146</v>
      </c>
      <c r="D144" s="65" t="s">
        <v>144</v>
      </c>
      <c r="E144" s="68" t="s">
        <v>67</v>
      </c>
      <c r="F144" s="68" t="s">
        <v>4</v>
      </c>
      <c r="G144" s="68" t="s">
        <v>144</v>
      </c>
      <c r="H144" s="68" t="s">
        <v>88</v>
      </c>
      <c r="I144" s="68"/>
      <c r="J144" s="70"/>
      <c r="K144" s="70"/>
      <c r="L144" s="66"/>
    </row>
    <row r="145" spans="1:12" ht="20.25" customHeight="1" hidden="1">
      <c r="A145" s="58" t="s">
        <v>33</v>
      </c>
      <c r="B145" s="48">
        <v>925</v>
      </c>
      <c r="C145" s="48" t="s">
        <v>146</v>
      </c>
      <c r="D145" s="65" t="s">
        <v>144</v>
      </c>
      <c r="E145" s="68" t="s">
        <v>6</v>
      </c>
      <c r="F145" s="68" t="s">
        <v>4</v>
      </c>
      <c r="G145" s="68"/>
      <c r="H145" s="68"/>
      <c r="I145" s="48"/>
      <c r="J145" s="95">
        <f aca="true" t="shared" si="13" ref="J145:L146">J146</f>
        <v>0</v>
      </c>
      <c r="K145" s="95">
        <f t="shared" si="13"/>
        <v>0</v>
      </c>
      <c r="L145" s="96">
        <f t="shared" si="13"/>
        <v>0</v>
      </c>
    </row>
    <row r="146" spans="1:12" ht="39.75" customHeight="1" hidden="1">
      <c r="A146" s="58" t="s">
        <v>32</v>
      </c>
      <c r="B146" s="48">
        <v>925</v>
      </c>
      <c r="C146" s="48" t="s">
        <v>146</v>
      </c>
      <c r="D146" s="65" t="s">
        <v>144</v>
      </c>
      <c r="E146" s="68" t="s">
        <v>6</v>
      </c>
      <c r="F146" s="68" t="s">
        <v>202</v>
      </c>
      <c r="G146" s="68" t="s">
        <v>71</v>
      </c>
      <c r="H146" s="68"/>
      <c r="I146" s="48"/>
      <c r="J146" s="95">
        <f t="shared" si="13"/>
        <v>0</v>
      </c>
      <c r="K146" s="95">
        <f t="shared" si="13"/>
        <v>0</v>
      </c>
      <c r="L146" s="96">
        <f t="shared" si="13"/>
        <v>0</v>
      </c>
    </row>
    <row r="147" spans="1:12" ht="43.5" customHeight="1" hidden="1">
      <c r="A147" s="56" t="s">
        <v>77</v>
      </c>
      <c r="B147" s="48">
        <v>925</v>
      </c>
      <c r="C147" s="48" t="s">
        <v>146</v>
      </c>
      <c r="D147" s="65" t="s">
        <v>144</v>
      </c>
      <c r="E147" s="68" t="s">
        <v>6</v>
      </c>
      <c r="F147" s="68" t="s">
        <v>202</v>
      </c>
      <c r="G147" s="68" t="s">
        <v>71</v>
      </c>
      <c r="H147" s="68" t="s">
        <v>75</v>
      </c>
      <c r="I147" s="48"/>
      <c r="J147" s="95">
        <f>J148+J150</f>
        <v>0</v>
      </c>
      <c r="K147" s="95">
        <f>K148+K150</f>
        <v>0</v>
      </c>
      <c r="L147" s="96">
        <f>L148+L150</f>
        <v>0</v>
      </c>
    </row>
    <row r="148" spans="1:12" ht="32.25" customHeight="1" hidden="1">
      <c r="A148" s="58" t="s">
        <v>214</v>
      </c>
      <c r="B148" s="48">
        <v>925</v>
      </c>
      <c r="C148" s="48" t="s">
        <v>146</v>
      </c>
      <c r="D148" s="65" t="s">
        <v>144</v>
      </c>
      <c r="E148" s="68" t="s">
        <v>6</v>
      </c>
      <c r="F148" s="68" t="s">
        <v>202</v>
      </c>
      <c r="G148" s="68" t="s">
        <v>71</v>
      </c>
      <c r="H148" s="68" t="s">
        <v>213</v>
      </c>
      <c r="I148" s="48"/>
      <c r="J148" s="95">
        <f aca="true" t="shared" si="14" ref="J148:L150">J149</f>
        <v>0</v>
      </c>
      <c r="K148" s="95">
        <f t="shared" si="14"/>
        <v>0</v>
      </c>
      <c r="L148" s="96">
        <f t="shared" si="14"/>
        <v>0</v>
      </c>
    </row>
    <row r="149" spans="1:12" ht="27" hidden="1">
      <c r="A149" s="58" t="s">
        <v>158</v>
      </c>
      <c r="B149" s="48">
        <v>925</v>
      </c>
      <c r="C149" s="48" t="s">
        <v>146</v>
      </c>
      <c r="D149" s="65" t="s">
        <v>144</v>
      </c>
      <c r="E149" s="68" t="s">
        <v>6</v>
      </c>
      <c r="F149" s="68" t="s">
        <v>202</v>
      </c>
      <c r="G149" s="68" t="s">
        <v>71</v>
      </c>
      <c r="H149" s="68" t="s">
        <v>213</v>
      </c>
      <c r="I149" s="48" t="s">
        <v>153</v>
      </c>
      <c r="J149" s="69"/>
      <c r="K149" s="69"/>
      <c r="L149" s="54"/>
    </row>
    <row r="150" spans="1:12" ht="41.25" hidden="1">
      <c r="A150" s="58" t="s">
        <v>64</v>
      </c>
      <c r="B150" s="48">
        <v>925</v>
      </c>
      <c r="C150" s="48" t="s">
        <v>146</v>
      </c>
      <c r="D150" s="65" t="s">
        <v>144</v>
      </c>
      <c r="E150" s="68" t="s">
        <v>6</v>
      </c>
      <c r="F150" s="68" t="s">
        <v>202</v>
      </c>
      <c r="G150" s="68" t="s">
        <v>71</v>
      </c>
      <c r="H150" s="68" t="s">
        <v>215</v>
      </c>
      <c r="I150" s="48"/>
      <c r="J150" s="95">
        <f t="shared" si="14"/>
        <v>0</v>
      </c>
      <c r="K150" s="95">
        <f t="shared" si="14"/>
        <v>0</v>
      </c>
      <c r="L150" s="96">
        <f t="shared" si="14"/>
        <v>0</v>
      </c>
    </row>
    <row r="151" spans="1:12" ht="27" hidden="1">
      <c r="A151" s="58" t="s">
        <v>158</v>
      </c>
      <c r="B151" s="48">
        <v>925</v>
      </c>
      <c r="C151" s="48" t="s">
        <v>146</v>
      </c>
      <c r="D151" s="65" t="s">
        <v>144</v>
      </c>
      <c r="E151" s="68" t="s">
        <v>6</v>
      </c>
      <c r="F151" s="68" t="s">
        <v>202</v>
      </c>
      <c r="G151" s="68" t="s">
        <v>71</v>
      </c>
      <c r="H151" s="68" t="s">
        <v>215</v>
      </c>
      <c r="I151" s="48" t="s">
        <v>153</v>
      </c>
      <c r="J151" s="69"/>
      <c r="K151" s="69"/>
      <c r="L151" s="54"/>
    </row>
    <row r="152" spans="1:12" s="42" customFormat="1" ht="14.25">
      <c r="A152" s="58" t="s">
        <v>40</v>
      </c>
      <c r="B152" s="49">
        <v>925</v>
      </c>
      <c r="C152" s="49" t="s">
        <v>146</v>
      </c>
      <c r="D152" s="49" t="s">
        <v>143</v>
      </c>
      <c r="E152" s="68"/>
      <c r="F152" s="68"/>
      <c r="G152" s="68"/>
      <c r="H152" s="68"/>
      <c r="I152" s="49"/>
      <c r="J152" s="99">
        <f>J153</f>
        <v>111.5</v>
      </c>
      <c r="K152" s="99">
        <f aca="true" t="shared" si="15" ref="K152:L154">K153</f>
        <v>50</v>
      </c>
      <c r="L152" s="96">
        <f t="shared" si="15"/>
        <v>50</v>
      </c>
    </row>
    <row r="153" spans="1:12" s="43" customFormat="1" ht="42">
      <c r="A153" s="58" t="s">
        <v>33</v>
      </c>
      <c r="B153" s="49">
        <v>925</v>
      </c>
      <c r="C153" s="49" t="s">
        <v>146</v>
      </c>
      <c r="D153" s="49" t="s">
        <v>143</v>
      </c>
      <c r="E153" s="68" t="s">
        <v>6</v>
      </c>
      <c r="F153" s="68" t="s">
        <v>4</v>
      </c>
      <c r="G153" s="68"/>
      <c r="H153" s="68"/>
      <c r="I153" s="48"/>
      <c r="J153" s="95">
        <f>J154</f>
        <v>111.5</v>
      </c>
      <c r="K153" s="95">
        <f t="shared" si="15"/>
        <v>50</v>
      </c>
      <c r="L153" s="96">
        <f t="shared" si="15"/>
        <v>50</v>
      </c>
    </row>
    <row r="154" spans="1:12" ht="42">
      <c r="A154" s="58" t="s">
        <v>32</v>
      </c>
      <c r="B154" s="49">
        <v>925</v>
      </c>
      <c r="C154" s="49" t="s">
        <v>146</v>
      </c>
      <c r="D154" s="49" t="s">
        <v>143</v>
      </c>
      <c r="E154" s="68" t="s">
        <v>6</v>
      </c>
      <c r="F154" s="68" t="s">
        <v>202</v>
      </c>
      <c r="G154" s="68" t="s">
        <v>71</v>
      </c>
      <c r="H154" s="68"/>
      <c r="I154" s="48"/>
      <c r="J154" s="95">
        <f>J155</f>
        <v>111.5</v>
      </c>
      <c r="K154" s="95">
        <f t="shared" si="15"/>
        <v>50</v>
      </c>
      <c r="L154" s="96">
        <f t="shared" si="15"/>
        <v>50</v>
      </c>
    </row>
    <row r="155" spans="1:12" ht="45.75" customHeight="1">
      <c r="A155" s="56" t="s">
        <v>42</v>
      </c>
      <c r="B155" s="49">
        <v>925</v>
      </c>
      <c r="C155" s="49" t="s">
        <v>146</v>
      </c>
      <c r="D155" s="49" t="s">
        <v>143</v>
      </c>
      <c r="E155" s="68" t="s">
        <v>6</v>
      </c>
      <c r="F155" s="68" t="s">
        <v>202</v>
      </c>
      <c r="G155" s="68" t="s">
        <v>71</v>
      </c>
      <c r="H155" s="68" t="s">
        <v>41</v>
      </c>
      <c r="I155" s="48"/>
      <c r="J155" s="95">
        <f>J156+J161+J164+J167</f>
        <v>111.5</v>
      </c>
      <c r="K155" s="95">
        <f>K156+K161+K164+K167</f>
        <v>50</v>
      </c>
      <c r="L155" s="96">
        <f>L156+L161+L164+L167</f>
        <v>50</v>
      </c>
    </row>
    <row r="156" spans="1:12" ht="90.75" customHeight="1" hidden="1">
      <c r="A156" s="58" t="s">
        <v>44</v>
      </c>
      <c r="B156" s="49">
        <v>925</v>
      </c>
      <c r="C156" s="49" t="s">
        <v>146</v>
      </c>
      <c r="D156" s="49" t="s">
        <v>143</v>
      </c>
      <c r="E156" s="68" t="s">
        <v>6</v>
      </c>
      <c r="F156" s="68" t="s">
        <v>202</v>
      </c>
      <c r="G156" s="68" t="s">
        <v>71</v>
      </c>
      <c r="H156" s="68" t="s">
        <v>43</v>
      </c>
      <c r="I156" s="48"/>
      <c r="J156" s="95">
        <f>J157+J159</f>
        <v>0</v>
      </c>
      <c r="K156" s="95">
        <f>SUM(K158:K160)</f>
        <v>0</v>
      </c>
      <c r="L156" s="96">
        <f>SUM(L158:L160)</f>
        <v>0</v>
      </c>
    </row>
    <row r="157" spans="1:12" ht="27.75" hidden="1">
      <c r="A157" s="67" t="s">
        <v>270</v>
      </c>
      <c r="B157" s="49">
        <v>925</v>
      </c>
      <c r="C157" s="49" t="s">
        <v>146</v>
      </c>
      <c r="D157" s="49" t="s">
        <v>143</v>
      </c>
      <c r="E157" s="68" t="s">
        <v>6</v>
      </c>
      <c r="F157" s="68" t="s">
        <v>202</v>
      </c>
      <c r="G157" s="68" t="s">
        <v>71</v>
      </c>
      <c r="H157" s="68" t="s">
        <v>43</v>
      </c>
      <c r="I157" s="48" t="s">
        <v>284</v>
      </c>
      <c r="J157" s="95">
        <f>J158</f>
        <v>0</v>
      </c>
      <c r="K157" s="95">
        <f>K158</f>
        <v>0</v>
      </c>
      <c r="L157" s="96">
        <f>L158</f>
        <v>0</v>
      </c>
    </row>
    <row r="158" spans="1:12" ht="33.75" customHeight="1" hidden="1">
      <c r="A158" s="58" t="s">
        <v>158</v>
      </c>
      <c r="B158" s="49">
        <v>925</v>
      </c>
      <c r="C158" s="49" t="s">
        <v>146</v>
      </c>
      <c r="D158" s="49" t="s">
        <v>143</v>
      </c>
      <c r="E158" s="68" t="s">
        <v>6</v>
      </c>
      <c r="F158" s="68" t="s">
        <v>202</v>
      </c>
      <c r="G158" s="68" t="s">
        <v>71</v>
      </c>
      <c r="H158" s="68" t="s">
        <v>43</v>
      </c>
      <c r="I158" s="48" t="s">
        <v>153</v>
      </c>
      <c r="J158" s="69">
        <v>0</v>
      </c>
      <c r="K158" s="69">
        <v>0</v>
      </c>
      <c r="L158" s="69">
        <v>0</v>
      </c>
    </row>
    <row r="159" spans="1:12" ht="27.75" hidden="1">
      <c r="A159" s="150" t="s">
        <v>291</v>
      </c>
      <c r="B159" s="49">
        <v>925</v>
      </c>
      <c r="C159" s="49" t="s">
        <v>146</v>
      </c>
      <c r="D159" s="49" t="s">
        <v>143</v>
      </c>
      <c r="E159" s="68" t="s">
        <v>6</v>
      </c>
      <c r="F159" s="68" t="s">
        <v>202</v>
      </c>
      <c r="G159" s="68" t="s">
        <v>71</v>
      </c>
      <c r="H159" s="68" t="s">
        <v>43</v>
      </c>
      <c r="I159" s="48" t="s">
        <v>292</v>
      </c>
      <c r="J159" s="69">
        <f>J160</f>
        <v>0</v>
      </c>
      <c r="K159" s="69"/>
      <c r="L159" s="54"/>
    </row>
    <row r="160" spans="1:12" ht="14.25" hidden="1">
      <c r="A160" s="56" t="s">
        <v>160</v>
      </c>
      <c r="B160" s="49">
        <v>925</v>
      </c>
      <c r="C160" s="49" t="s">
        <v>146</v>
      </c>
      <c r="D160" s="49" t="s">
        <v>143</v>
      </c>
      <c r="E160" s="68" t="s">
        <v>6</v>
      </c>
      <c r="F160" s="68" t="s">
        <v>202</v>
      </c>
      <c r="G160" s="68" t="s">
        <v>71</v>
      </c>
      <c r="H160" s="68" t="s">
        <v>43</v>
      </c>
      <c r="I160" s="48" t="s">
        <v>155</v>
      </c>
      <c r="J160" s="69"/>
      <c r="K160" s="69"/>
      <c r="L160" s="54"/>
    </row>
    <row r="161" spans="1:12" ht="14.25" hidden="1">
      <c r="A161" s="58" t="s">
        <v>45</v>
      </c>
      <c r="B161" s="49">
        <v>925</v>
      </c>
      <c r="C161" s="49" t="s">
        <v>146</v>
      </c>
      <c r="D161" s="49" t="s">
        <v>143</v>
      </c>
      <c r="E161" s="68" t="s">
        <v>6</v>
      </c>
      <c r="F161" s="68" t="s">
        <v>202</v>
      </c>
      <c r="G161" s="68" t="s">
        <v>71</v>
      </c>
      <c r="H161" s="68" t="s">
        <v>46</v>
      </c>
      <c r="I161" s="48"/>
      <c r="J161" s="95">
        <f>SUM(J162:J163)</f>
        <v>0</v>
      </c>
      <c r="K161" s="95">
        <f>SUM(K162:K163)</f>
        <v>0</v>
      </c>
      <c r="L161" s="96">
        <f>SUM(L162:L163)</f>
        <v>0</v>
      </c>
    </row>
    <row r="162" spans="1:12" ht="27.75" hidden="1">
      <c r="A162" s="58" t="s">
        <v>158</v>
      </c>
      <c r="B162" s="49">
        <v>925</v>
      </c>
      <c r="C162" s="49" t="s">
        <v>146</v>
      </c>
      <c r="D162" s="49" t="s">
        <v>143</v>
      </c>
      <c r="E162" s="68" t="s">
        <v>6</v>
      </c>
      <c r="F162" s="68" t="s">
        <v>202</v>
      </c>
      <c r="G162" s="68" t="s">
        <v>71</v>
      </c>
      <c r="H162" s="68" t="s">
        <v>46</v>
      </c>
      <c r="I162" s="48" t="s">
        <v>153</v>
      </c>
      <c r="J162" s="69"/>
      <c r="K162" s="69"/>
      <c r="L162" s="54"/>
    </row>
    <row r="163" spans="1:12" s="43" customFormat="1" ht="14.25" hidden="1">
      <c r="A163" s="56" t="s">
        <v>160</v>
      </c>
      <c r="B163" s="49">
        <v>925</v>
      </c>
      <c r="C163" s="49" t="s">
        <v>146</v>
      </c>
      <c r="D163" s="49" t="s">
        <v>143</v>
      </c>
      <c r="E163" s="68" t="s">
        <v>6</v>
      </c>
      <c r="F163" s="68" t="s">
        <v>202</v>
      </c>
      <c r="G163" s="68" t="s">
        <v>71</v>
      </c>
      <c r="H163" s="68" t="s">
        <v>46</v>
      </c>
      <c r="I163" s="48" t="s">
        <v>155</v>
      </c>
      <c r="J163" s="69"/>
      <c r="K163" s="69"/>
      <c r="L163" s="54"/>
    </row>
    <row r="164" spans="1:12" ht="14.25" hidden="1">
      <c r="A164" s="58" t="s">
        <v>47</v>
      </c>
      <c r="B164" s="49">
        <v>925</v>
      </c>
      <c r="C164" s="49" t="s">
        <v>146</v>
      </c>
      <c r="D164" s="49" t="s">
        <v>143</v>
      </c>
      <c r="E164" s="68" t="s">
        <v>67</v>
      </c>
      <c r="F164" s="68" t="s">
        <v>4</v>
      </c>
      <c r="G164" s="68" t="s">
        <v>71</v>
      </c>
      <c r="H164" s="68" t="s">
        <v>49</v>
      </c>
      <c r="I164" s="48"/>
      <c r="J164" s="95">
        <f>SUM(J165:J166)</f>
        <v>0</v>
      </c>
      <c r="K164" s="95">
        <f>SUM(K165:K166)</f>
        <v>0</v>
      </c>
      <c r="L164" s="96">
        <f>SUM(L165:L166)</f>
        <v>0</v>
      </c>
    </row>
    <row r="165" spans="1:12" ht="27.75" hidden="1">
      <c r="A165" s="58" t="s">
        <v>158</v>
      </c>
      <c r="B165" s="49">
        <v>925</v>
      </c>
      <c r="C165" s="49" t="s">
        <v>146</v>
      </c>
      <c r="D165" s="49" t="s">
        <v>143</v>
      </c>
      <c r="E165" s="68" t="s">
        <v>67</v>
      </c>
      <c r="F165" s="68" t="s">
        <v>4</v>
      </c>
      <c r="G165" s="68" t="s">
        <v>200</v>
      </c>
      <c r="H165" s="68" t="s">
        <v>301</v>
      </c>
      <c r="I165" s="48" t="s">
        <v>153</v>
      </c>
      <c r="J165" s="69"/>
      <c r="K165" s="69"/>
      <c r="L165" s="54"/>
    </row>
    <row r="166" spans="1:12" ht="14.25" hidden="1">
      <c r="A166" s="56" t="s">
        <v>160</v>
      </c>
      <c r="B166" s="49">
        <v>925</v>
      </c>
      <c r="C166" s="49" t="s">
        <v>146</v>
      </c>
      <c r="D166" s="49" t="s">
        <v>143</v>
      </c>
      <c r="E166" s="68" t="s">
        <v>67</v>
      </c>
      <c r="F166" s="68" t="s">
        <v>4</v>
      </c>
      <c r="G166" s="68" t="s">
        <v>200</v>
      </c>
      <c r="H166" s="68" t="s">
        <v>301</v>
      </c>
      <c r="I166" s="48" t="s">
        <v>280</v>
      </c>
      <c r="J166" s="69">
        <v>0</v>
      </c>
      <c r="K166" s="69">
        <v>0</v>
      </c>
      <c r="L166" s="54">
        <v>0</v>
      </c>
    </row>
    <row r="167" spans="1:12" ht="27.75">
      <c r="A167" s="90" t="s">
        <v>48</v>
      </c>
      <c r="B167" s="49">
        <v>925</v>
      </c>
      <c r="C167" s="49" t="s">
        <v>146</v>
      </c>
      <c r="D167" s="49" t="s">
        <v>143</v>
      </c>
      <c r="E167" s="68" t="s">
        <v>6</v>
      </c>
      <c r="F167" s="68" t="s">
        <v>202</v>
      </c>
      <c r="G167" s="68" t="s">
        <v>71</v>
      </c>
      <c r="H167" s="68" t="s">
        <v>50</v>
      </c>
      <c r="I167" s="48"/>
      <c r="J167" s="95">
        <f>SUM(J169:J170)</f>
        <v>111.5</v>
      </c>
      <c r="K167" s="95">
        <f>SUM(K169:K170)</f>
        <v>50</v>
      </c>
      <c r="L167" s="96">
        <f>SUM(L169:L170)</f>
        <v>50</v>
      </c>
    </row>
    <row r="168" spans="1:12" ht="27.75">
      <c r="A168" s="67" t="s">
        <v>270</v>
      </c>
      <c r="B168" s="49">
        <v>925</v>
      </c>
      <c r="C168" s="49" t="s">
        <v>146</v>
      </c>
      <c r="D168" s="49" t="s">
        <v>143</v>
      </c>
      <c r="E168" s="68" t="s">
        <v>6</v>
      </c>
      <c r="F168" s="68" t="s">
        <v>202</v>
      </c>
      <c r="G168" s="68" t="s">
        <v>71</v>
      </c>
      <c r="H168" s="68" t="s">
        <v>50</v>
      </c>
      <c r="I168" s="48" t="s">
        <v>284</v>
      </c>
      <c r="J168" s="95">
        <f>J169</f>
        <v>56</v>
      </c>
      <c r="K168" s="95">
        <f>K169</f>
        <v>50</v>
      </c>
      <c r="L168" s="96">
        <f>L169</f>
        <v>50</v>
      </c>
    </row>
    <row r="169" spans="1:12" ht="27.75">
      <c r="A169" s="58" t="s">
        <v>158</v>
      </c>
      <c r="B169" s="49">
        <v>925</v>
      </c>
      <c r="C169" s="49" t="s">
        <v>146</v>
      </c>
      <c r="D169" s="49" t="s">
        <v>143</v>
      </c>
      <c r="E169" s="68" t="s">
        <v>6</v>
      </c>
      <c r="F169" s="68" t="s">
        <v>202</v>
      </c>
      <c r="G169" s="68" t="s">
        <v>71</v>
      </c>
      <c r="H169" s="68" t="s">
        <v>50</v>
      </c>
      <c r="I169" s="48" t="s">
        <v>153</v>
      </c>
      <c r="J169" s="69">
        <v>56</v>
      </c>
      <c r="K169" s="69">
        <v>50</v>
      </c>
      <c r="L169" s="69">
        <v>50</v>
      </c>
    </row>
    <row r="170" spans="1:12" ht="14.25">
      <c r="A170" s="56" t="s">
        <v>160</v>
      </c>
      <c r="B170" s="49">
        <v>925</v>
      </c>
      <c r="C170" s="49" t="s">
        <v>146</v>
      </c>
      <c r="D170" s="49" t="s">
        <v>143</v>
      </c>
      <c r="E170" s="68" t="s">
        <v>6</v>
      </c>
      <c r="F170" s="68" t="s">
        <v>202</v>
      </c>
      <c r="G170" s="68" t="s">
        <v>71</v>
      </c>
      <c r="H170" s="68" t="s">
        <v>49</v>
      </c>
      <c r="I170" s="48" t="s">
        <v>280</v>
      </c>
      <c r="J170" s="69">
        <v>55.5</v>
      </c>
      <c r="K170" s="69"/>
      <c r="L170" s="54"/>
    </row>
    <row r="171" spans="1:12" s="42" customFormat="1" ht="13.5" hidden="1">
      <c r="A171" s="58" t="s">
        <v>189</v>
      </c>
      <c r="B171" s="47">
        <v>925</v>
      </c>
      <c r="C171" s="47" t="s">
        <v>138</v>
      </c>
      <c r="D171" s="47"/>
      <c r="E171" s="68" t="s">
        <v>199</v>
      </c>
      <c r="F171" s="68" t="s">
        <v>199</v>
      </c>
      <c r="G171" s="68"/>
      <c r="H171" s="68" t="s">
        <v>199</v>
      </c>
      <c r="I171" s="47" t="s">
        <v>199</v>
      </c>
      <c r="J171" s="97">
        <f aca="true" t="shared" si="16" ref="J171:L179">J172</f>
        <v>0</v>
      </c>
      <c r="K171" s="97">
        <f t="shared" si="16"/>
        <v>0</v>
      </c>
      <c r="L171" s="98">
        <f t="shared" si="16"/>
        <v>0</v>
      </c>
    </row>
    <row r="172" spans="1:12" s="43" customFormat="1" ht="14.25" hidden="1">
      <c r="A172" s="58" t="s">
        <v>188</v>
      </c>
      <c r="B172" s="49">
        <v>925</v>
      </c>
      <c r="C172" s="49" t="s">
        <v>138</v>
      </c>
      <c r="D172" s="49" t="s">
        <v>200</v>
      </c>
      <c r="E172" s="68" t="s">
        <v>199</v>
      </c>
      <c r="F172" s="68" t="s">
        <v>199</v>
      </c>
      <c r="G172" s="68"/>
      <c r="H172" s="68" t="s">
        <v>199</v>
      </c>
      <c r="I172" s="49" t="s">
        <v>199</v>
      </c>
      <c r="J172" s="99">
        <f t="shared" si="16"/>
        <v>0</v>
      </c>
      <c r="K172" s="99">
        <f t="shared" si="16"/>
        <v>0</v>
      </c>
      <c r="L172" s="100">
        <f t="shared" si="16"/>
        <v>0</v>
      </c>
    </row>
    <row r="173" spans="1:12" ht="41.25" hidden="1">
      <c r="A173" s="58" t="s">
        <v>33</v>
      </c>
      <c r="B173" s="48">
        <v>925</v>
      </c>
      <c r="C173" s="48" t="s">
        <v>138</v>
      </c>
      <c r="D173" s="48" t="s">
        <v>200</v>
      </c>
      <c r="E173" s="68" t="s">
        <v>6</v>
      </c>
      <c r="F173" s="68" t="s">
        <v>4</v>
      </c>
      <c r="G173" s="68"/>
      <c r="H173" s="68"/>
      <c r="I173" s="48"/>
      <c r="J173" s="95">
        <f t="shared" si="16"/>
        <v>0</v>
      </c>
      <c r="K173" s="95">
        <f t="shared" si="16"/>
        <v>0</v>
      </c>
      <c r="L173" s="96">
        <f t="shared" si="16"/>
        <v>0</v>
      </c>
    </row>
    <row r="174" spans="1:12" ht="41.25" hidden="1">
      <c r="A174" s="58" t="s">
        <v>32</v>
      </c>
      <c r="B174" s="48">
        <v>925</v>
      </c>
      <c r="C174" s="48" t="s">
        <v>138</v>
      </c>
      <c r="D174" s="48" t="s">
        <v>200</v>
      </c>
      <c r="E174" s="68" t="s">
        <v>6</v>
      </c>
      <c r="F174" s="68" t="s">
        <v>202</v>
      </c>
      <c r="G174" s="68" t="s">
        <v>71</v>
      </c>
      <c r="H174" s="68"/>
      <c r="I174" s="48"/>
      <c r="J174" s="95">
        <f>J178+J175</f>
        <v>0</v>
      </c>
      <c r="K174" s="95">
        <f>K178+K175</f>
        <v>0</v>
      </c>
      <c r="L174" s="96">
        <f>L178+L175</f>
        <v>0</v>
      </c>
    </row>
    <row r="175" spans="1:12" ht="27" hidden="1">
      <c r="A175" s="56" t="s">
        <v>225</v>
      </c>
      <c r="B175" s="48">
        <v>925</v>
      </c>
      <c r="C175" s="48" t="s">
        <v>138</v>
      </c>
      <c r="D175" s="48" t="s">
        <v>200</v>
      </c>
      <c r="E175" s="68" t="s">
        <v>6</v>
      </c>
      <c r="F175" s="68" t="s">
        <v>202</v>
      </c>
      <c r="G175" s="68" t="s">
        <v>71</v>
      </c>
      <c r="H175" s="68" t="s">
        <v>224</v>
      </c>
      <c r="I175" s="65" t="s">
        <v>199</v>
      </c>
      <c r="J175" s="101">
        <f>J176</f>
        <v>0</v>
      </c>
      <c r="K175" s="101">
        <f t="shared" si="16"/>
        <v>0</v>
      </c>
      <c r="L175" s="102">
        <f t="shared" si="16"/>
        <v>0</v>
      </c>
    </row>
    <row r="176" spans="1:12" ht="27" hidden="1">
      <c r="A176" s="56" t="s">
        <v>226</v>
      </c>
      <c r="B176" s="48">
        <v>925</v>
      </c>
      <c r="C176" s="48" t="s">
        <v>138</v>
      </c>
      <c r="D176" s="48" t="s">
        <v>200</v>
      </c>
      <c r="E176" s="68" t="s">
        <v>6</v>
      </c>
      <c r="F176" s="68" t="s">
        <v>202</v>
      </c>
      <c r="G176" s="68" t="s">
        <v>71</v>
      </c>
      <c r="H176" s="68" t="s">
        <v>223</v>
      </c>
      <c r="I176" s="65" t="s">
        <v>199</v>
      </c>
      <c r="J176" s="101">
        <f>J177</f>
        <v>0</v>
      </c>
      <c r="K176" s="101">
        <f t="shared" si="16"/>
        <v>0</v>
      </c>
      <c r="L176" s="102">
        <f t="shared" si="16"/>
        <v>0</v>
      </c>
    </row>
    <row r="177" spans="1:12" ht="18.75" customHeight="1" hidden="1">
      <c r="A177" s="58" t="s">
        <v>60</v>
      </c>
      <c r="B177" s="48">
        <v>925</v>
      </c>
      <c r="C177" s="48" t="s">
        <v>138</v>
      </c>
      <c r="D177" s="48" t="s">
        <v>200</v>
      </c>
      <c r="E177" s="68" t="s">
        <v>6</v>
      </c>
      <c r="F177" s="68" t="s">
        <v>202</v>
      </c>
      <c r="G177" s="68" t="s">
        <v>71</v>
      </c>
      <c r="H177" s="68" t="s">
        <v>229</v>
      </c>
      <c r="I177" s="48" t="s">
        <v>153</v>
      </c>
      <c r="J177" s="70"/>
      <c r="K177" s="70"/>
      <c r="L177" s="66"/>
    </row>
    <row r="178" spans="1:12" ht="41.25" hidden="1">
      <c r="A178" s="56" t="s">
        <v>84</v>
      </c>
      <c r="B178" s="48">
        <v>925</v>
      </c>
      <c r="C178" s="48" t="s">
        <v>138</v>
      </c>
      <c r="D178" s="48" t="s">
        <v>200</v>
      </c>
      <c r="E178" s="68" t="s">
        <v>6</v>
      </c>
      <c r="F178" s="68" t="s">
        <v>202</v>
      </c>
      <c r="G178" s="68" t="s">
        <v>71</v>
      </c>
      <c r="H178" s="68" t="s">
        <v>163</v>
      </c>
      <c r="I178" s="65" t="s">
        <v>199</v>
      </c>
      <c r="J178" s="104">
        <f t="shared" si="16"/>
        <v>0</v>
      </c>
      <c r="K178" s="104">
        <f t="shared" si="16"/>
        <v>0</v>
      </c>
      <c r="L178" s="105">
        <f t="shared" si="16"/>
        <v>0</v>
      </c>
    </row>
    <row r="179" spans="1:12" ht="69" hidden="1">
      <c r="A179" s="56" t="s">
        <v>91</v>
      </c>
      <c r="B179" s="48">
        <v>925</v>
      </c>
      <c r="C179" s="48" t="s">
        <v>138</v>
      </c>
      <c r="D179" s="48" t="s">
        <v>200</v>
      </c>
      <c r="E179" s="68" t="s">
        <v>6</v>
      </c>
      <c r="F179" s="68" t="s">
        <v>202</v>
      </c>
      <c r="G179" s="68" t="s">
        <v>71</v>
      </c>
      <c r="H179" s="68" t="s">
        <v>90</v>
      </c>
      <c r="I179" s="65" t="s">
        <v>199</v>
      </c>
      <c r="J179" s="104">
        <f t="shared" si="16"/>
        <v>0</v>
      </c>
      <c r="K179" s="104">
        <f t="shared" si="16"/>
        <v>0</v>
      </c>
      <c r="L179" s="105">
        <f t="shared" si="16"/>
        <v>0</v>
      </c>
    </row>
    <row r="180" spans="1:12" ht="13.5" hidden="1">
      <c r="A180" s="58" t="s">
        <v>60</v>
      </c>
      <c r="B180" s="48">
        <v>925</v>
      </c>
      <c r="C180" s="48" t="s">
        <v>138</v>
      </c>
      <c r="D180" s="48" t="s">
        <v>200</v>
      </c>
      <c r="E180" s="68" t="s">
        <v>6</v>
      </c>
      <c r="F180" s="68" t="s">
        <v>202</v>
      </c>
      <c r="G180" s="68" t="s">
        <v>71</v>
      </c>
      <c r="H180" s="68" t="s">
        <v>90</v>
      </c>
      <c r="I180" s="48" t="s">
        <v>83</v>
      </c>
      <c r="J180" s="70">
        <v>0</v>
      </c>
      <c r="K180" s="70">
        <v>0</v>
      </c>
      <c r="L180" s="66">
        <v>0</v>
      </c>
    </row>
    <row r="181" spans="1:12" ht="13.5">
      <c r="A181" s="58" t="s">
        <v>173</v>
      </c>
      <c r="B181" s="47">
        <v>925</v>
      </c>
      <c r="C181" s="47" t="s">
        <v>145</v>
      </c>
      <c r="D181" s="47"/>
      <c r="E181" s="68"/>
      <c r="F181" s="68"/>
      <c r="G181" s="68"/>
      <c r="H181" s="68" t="s">
        <v>199</v>
      </c>
      <c r="I181" s="48" t="s">
        <v>199</v>
      </c>
      <c r="J181" s="104">
        <f>J182+J214</f>
        <v>36</v>
      </c>
      <c r="K181" s="104">
        <f>K182+K214</f>
        <v>36</v>
      </c>
      <c r="L181" s="105">
        <f>L182+L214</f>
        <v>36</v>
      </c>
    </row>
    <row r="182" spans="1:12" ht="13.5">
      <c r="A182" s="58" t="s">
        <v>148</v>
      </c>
      <c r="B182" s="48">
        <v>925</v>
      </c>
      <c r="C182" s="48" t="s">
        <v>145</v>
      </c>
      <c r="D182" s="48" t="s">
        <v>200</v>
      </c>
      <c r="E182" s="68"/>
      <c r="F182" s="68" t="s">
        <v>199</v>
      </c>
      <c r="G182" s="68"/>
      <c r="H182" s="68" t="s">
        <v>199</v>
      </c>
      <c r="I182" s="48" t="s">
        <v>199</v>
      </c>
      <c r="J182" s="104">
        <f>J183</f>
        <v>36</v>
      </c>
      <c r="K182" s="104">
        <f aca="true" t="shared" si="17" ref="K182:L185">K183</f>
        <v>36</v>
      </c>
      <c r="L182" s="105">
        <f t="shared" si="17"/>
        <v>36</v>
      </c>
    </row>
    <row r="183" spans="1:12" ht="41.25">
      <c r="A183" s="58" t="s">
        <v>33</v>
      </c>
      <c r="B183" s="48">
        <v>925</v>
      </c>
      <c r="C183" s="48" t="s">
        <v>145</v>
      </c>
      <c r="D183" s="48" t="s">
        <v>200</v>
      </c>
      <c r="E183" s="68" t="s">
        <v>6</v>
      </c>
      <c r="F183" s="68" t="s">
        <v>4</v>
      </c>
      <c r="G183" s="68"/>
      <c r="H183" s="68" t="s">
        <v>199</v>
      </c>
      <c r="I183" s="48" t="s">
        <v>199</v>
      </c>
      <c r="J183" s="104">
        <f>J184</f>
        <v>36</v>
      </c>
      <c r="K183" s="104">
        <f t="shared" si="17"/>
        <v>36</v>
      </c>
      <c r="L183" s="105">
        <f t="shared" si="17"/>
        <v>36</v>
      </c>
    </row>
    <row r="184" spans="1:12" ht="41.25">
      <c r="A184" s="58" t="s">
        <v>32</v>
      </c>
      <c r="B184" s="48">
        <v>925</v>
      </c>
      <c r="C184" s="48" t="s">
        <v>145</v>
      </c>
      <c r="D184" s="48" t="s">
        <v>200</v>
      </c>
      <c r="E184" s="68" t="s">
        <v>6</v>
      </c>
      <c r="F184" s="68" t="s">
        <v>202</v>
      </c>
      <c r="G184" s="68" t="s">
        <v>71</v>
      </c>
      <c r="H184" s="68" t="s">
        <v>199</v>
      </c>
      <c r="I184" s="48" t="s">
        <v>199</v>
      </c>
      <c r="J184" s="101">
        <f>J185</f>
        <v>36</v>
      </c>
      <c r="K184" s="101">
        <f t="shared" si="17"/>
        <v>36</v>
      </c>
      <c r="L184" s="102">
        <f t="shared" si="17"/>
        <v>36</v>
      </c>
    </row>
    <row r="185" spans="1:12" ht="27">
      <c r="A185" s="58" t="s">
        <v>127</v>
      </c>
      <c r="B185" s="48">
        <v>925</v>
      </c>
      <c r="C185" s="48" t="s">
        <v>145</v>
      </c>
      <c r="D185" s="48" t="s">
        <v>200</v>
      </c>
      <c r="E185" s="68" t="s">
        <v>6</v>
      </c>
      <c r="F185" s="68" t="s">
        <v>202</v>
      </c>
      <c r="G185" s="68" t="s">
        <v>71</v>
      </c>
      <c r="H185" s="68" t="s">
        <v>18</v>
      </c>
      <c r="I185" s="48" t="s">
        <v>199</v>
      </c>
      <c r="J185" s="101">
        <f>J186</f>
        <v>36</v>
      </c>
      <c r="K185" s="101">
        <f t="shared" si="17"/>
        <v>36</v>
      </c>
      <c r="L185" s="102">
        <f t="shared" si="17"/>
        <v>36</v>
      </c>
    </row>
    <row r="186" spans="1:12" ht="13.5">
      <c r="A186" s="58" t="s">
        <v>126</v>
      </c>
      <c r="B186" s="48">
        <v>925</v>
      </c>
      <c r="C186" s="48" t="s">
        <v>145</v>
      </c>
      <c r="D186" s="48" t="s">
        <v>200</v>
      </c>
      <c r="E186" s="68" t="s">
        <v>6</v>
      </c>
      <c r="F186" s="68" t="s">
        <v>202</v>
      </c>
      <c r="G186" s="68" t="s">
        <v>71</v>
      </c>
      <c r="H186" s="68" t="s">
        <v>17</v>
      </c>
      <c r="I186" s="48"/>
      <c r="J186" s="101">
        <f>J188</f>
        <v>36</v>
      </c>
      <c r="K186" s="101">
        <f>K188</f>
        <v>36</v>
      </c>
      <c r="L186" s="102">
        <f>L188</f>
        <v>36</v>
      </c>
    </row>
    <row r="187" spans="1:12" ht="13.5">
      <c r="A187" s="150" t="s">
        <v>293</v>
      </c>
      <c r="B187" s="48">
        <v>925</v>
      </c>
      <c r="C187" s="48" t="s">
        <v>145</v>
      </c>
      <c r="D187" s="48" t="s">
        <v>200</v>
      </c>
      <c r="E187" s="68" t="s">
        <v>6</v>
      </c>
      <c r="F187" s="68" t="s">
        <v>202</v>
      </c>
      <c r="G187" s="68" t="s">
        <v>71</v>
      </c>
      <c r="H187" s="68" t="s">
        <v>17</v>
      </c>
      <c r="I187" s="48" t="s">
        <v>294</v>
      </c>
      <c r="J187" s="101">
        <f>J188</f>
        <v>36</v>
      </c>
      <c r="K187" s="101">
        <f>K188</f>
        <v>36</v>
      </c>
      <c r="L187" s="102">
        <f>L188</f>
        <v>36</v>
      </c>
    </row>
    <row r="188" spans="1:12" ht="13.5">
      <c r="A188" s="58" t="s">
        <v>159</v>
      </c>
      <c r="B188" s="48">
        <v>925</v>
      </c>
      <c r="C188" s="48" t="s">
        <v>145</v>
      </c>
      <c r="D188" s="48" t="s">
        <v>200</v>
      </c>
      <c r="E188" s="68" t="s">
        <v>6</v>
      </c>
      <c r="F188" s="68" t="s">
        <v>202</v>
      </c>
      <c r="G188" s="68" t="s">
        <v>71</v>
      </c>
      <c r="H188" s="68" t="s">
        <v>17</v>
      </c>
      <c r="I188" s="48" t="s">
        <v>156</v>
      </c>
      <c r="J188" s="70">
        <f>прил4!I101</f>
        <v>36</v>
      </c>
      <c r="K188" s="70">
        <f>прил4!J101</f>
        <v>36</v>
      </c>
      <c r="L188" s="70">
        <f>прил4!K101</f>
        <v>36</v>
      </c>
    </row>
    <row r="189" spans="1:12" ht="27" hidden="1">
      <c r="A189" s="58" t="s">
        <v>105</v>
      </c>
      <c r="B189" s="47">
        <v>925</v>
      </c>
      <c r="C189" s="47" t="s">
        <v>172</v>
      </c>
      <c r="D189" s="47"/>
      <c r="E189" s="68"/>
      <c r="F189" s="68"/>
      <c r="G189" s="68"/>
      <c r="H189" s="68"/>
      <c r="I189" s="47"/>
      <c r="J189" s="101">
        <f aca="true" t="shared" si="18" ref="J189:L191">J190</f>
        <v>0</v>
      </c>
      <c r="K189" s="101">
        <f t="shared" si="18"/>
        <v>0</v>
      </c>
      <c r="L189" s="102">
        <f t="shared" si="18"/>
        <v>0</v>
      </c>
    </row>
    <row r="190" spans="1:12" ht="27.75" hidden="1">
      <c r="A190" s="58" t="s">
        <v>27</v>
      </c>
      <c r="B190" s="49">
        <v>925</v>
      </c>
      <c r="C190" s="49" t="s">
        <v>172</v>
      </c>
      <c r="D190" s="49" t="s">
        <v>200</v>
      </c>
      <c r="E190" s="68"/>
      <c r="F190" s="68"/>
      <c r="G190" s="68"/>
      <c r="H190" s="68"/>
      <c r="I190" s="49"/>
      <c r="J190" s="99">
        <f t="shared" si="18"/>
        <v>0</v>
      </c>
      <c r="K190" s="99">
        <f t="shared" si="18"/>
        <v>0</v>
      </c>
      <c r="L190" s="100">
        <f t="shared" si="18"/>
        <v>0</v>
      </c>
    </row>
    <row r="191" spans="1:12" ht="41.25" hidden="1">
      <c r="A191" s="58" t="s">
        <v>33</v>
      </c>
      <c r="B191" s="48">
        <v>925</v>
      </c>
      <c r="C191" s="48" t="s">
        <v>172</v>
      </c>
      <c r="D191" s="48" t="s">
        <v>200</v>
      </c>
      <c r="E191" s="68" t="s">
        <v>6</v>
      </c>
      <c r="F191" s="68" t="s">
        <v>4</v>
      </c>
      <c r="G191" s="68"/>
      <c r="H191" s="68"/>
      <c r="I191" s="48"/>
      <c r="J191" s="95">
        <f t="shared" si="18"/>
        <v>0</v>
      </c>
      <c r="K191" s="95">
        <f t="shared" si="18"/>
        <v>0</v>
      </c>
      <c r="L191" s="96">
        <f t="shared" si="18"/>
        <v>0</v>
      </c>
    </row>
    <row r="192" spans="1:12" ht="41.25" hidden="1">
      <c r="A192" s="58" t="s">
        <v>32</v>
      </c>
      <c r="B192" s="48">
        <v>925</v>
      </c>
      <c r="C192" s="48" t="s">
        <v>172</v>
      </c>
      <c r="D192" s="48" t="s">
        <v>200</v>
      </c>
      <c r="E192" s="68" t="s">
        <v>6</v>
      </c>
      <c r="F192" s="68" t="s">
        <v>202</v>
      </c>
      <c r="G192" s="68" t="s">
        <v>200</v>
      </c>
      <c r="H192" s="68"/>
      <c r="I192" s="48"/>
      <c r="J192" s="95">
        <f>J194</f>
        <v>0</v>
      </c>
      <c r="K192" s="95">
        <f>K194</f>
        <v>0</v>
      </c>
      <c r="L192" s="96">
        <f>L194</f>
        <v>0</v>
      </c>
    </row>
    <row r="193" spans="1:12" ht="13.5" hidden="1">
      <c r="A193" s="58" t="s">
        <v>180</v>
      </c>
      <c r="B193" s="48">
        <v>925</v>
      </c>
      <c r="C193" s="48" t="s">
        <v>172</v>
      </c>
      <c r="D193" s="48" t="s">
        <v>200</v>
      </c>
      <c r="E193" s="68" t="s">
        <v>6</v>
      </c>
      <c r="F193" s="68" t="s">
        <v>202</v>
      </c>
      <c r="G193" s="68" t="s">
        <v>200</v>
      </c>
      <c r="H193" s="68" t="s">
        <v>72</v>
      </c>
      <c r="I193" s="48"/>
      <c r="J193" s="95">
        <f>J194</f>
        <v>0</v>
      </c>
      <c r="K193" s="95">
        <f>K194</f>
        <v>0</v>
      </c>
      <c r="L193" s="96">
        <f>L194</f>
        <v>0</v>
      </c>
    </row>
    <row r="194" spans="1:12" ht="13.5" hidden="1">
      <c r="A194" s="58" t="s">
        <v>78</v>
      </c>
      <c r="B194" s="48">
        <v>925</v>
      </c>
      <c r="C194" s="48" t="s">
        <v>172</v>
      </c>
      <c r="D194" s="48" t="s">
        <v>200</v>
      </c>
      <c r="E194" s="68" t="s">
        <v>6</v>
      </c>
      <c r="F194" s="68" t="s">
        <v>202</v>
      </c>
      <c r="G194" s="68" t="s">
        <v>200</v>
      </c>
      <c r="H194" s="68" t="s">
        <v>147</v>
      </c>
      <c r="I194" s="48" t="s">
        <v>199</v>
      </c>
      <c r="J194" s="95">
        <f>J196</f>
        <v>0</v>
      </c>
      <c r="K194" s="95">
        <f>K196</f>
        <v>0</v>
      </c>
      <c r="L194" s="96">
        <f>L196</f>
        <v>0</v>
      </c>
    </row>
    <row r="195" spans="1:12" ht="13.5" hidden="1">
      <c r="A195" s="150" t="s">
        <v>295</v>
      </c>
      <c r="B195" s="48">
        <v>925</v>
      </c>
      <c r="C195" s="48" t="s">
        <v>172</v>
      </c>
      <c r="D195" s="48" t="s">
        <v>200</v>
      </c>
      <c r="E195" s="68" t="s">
        <v>6</v>
      </c>
      <c r="F195" s="68" t="s">
        <v>202</v>
      </c>
      <c r="G195" s="68" t="s">
        <v>200</v>
      </c>
      <c r="H195" s="68" t="s">
        <v>147</v>
      </c>
      <c r="I195" s="48" t="s">
        <v>296</v>
      </c>
      <c r="J195" s="95">
        <f>J196</f>
        <v>0</v>
      </c>
      <c r="K195" s="95">
        <f>K196</f>
        <v>0</v>
      </c>
      <c r="L195" s="96">
        <f>L196</f>
        <v>0</v>
      </c>
    </row>
    <row r="196" spans="1:12" ht="13.5" hidden="1">
      <c r="A196" s="58" t="s">
        <v>78</v>
      </c>
      <c r="B196" s="48">
        <v>925</v>
      </c>
      <c r="C196" s="48" t="s">
        <v>172</v>
      </c>
      <c r="D196" s="48" t="s">
        <v>200</v>
      </c>
      <c r="E196" s="68" t="s">
        <v>6</v>
      </c>
      <c r="F196" s="68" t="s">
        <v>202</v>
      </c>
      <c r="G196" s="68" t="s">
        <v>200</v>
      </c>
      <c r="H196" s="68" t="s">
        <v>147</v>
      </c>
      <c r="I196" s="48">
        <v>730</v>
      </c>
      <c r="J196" s="69">
        <v>0</v>
      </c>
      <c r="K196" s="69">
        <v>0</v>
      </c>
      <c r="L196" s="54">
        <v>0</v>
      </c>
    </row>
    <row r="197" spans="1:12" ht="13.5">
      <c r="A197" s="148" t="s">
        <v>278</v>
      </c>
      <c r="B197" s="149">
        <v>925</v>
      </c>
      <c r="C197" s="149">
        <v>99</v>
      </c>
      <c r="D197" s="149"/>
      <c r="E197" s="149"/>
      <c r="F197" s="149"/>
      <c r="G197" s="149"/>
      <c r="H197" s="149" t="s">
        <v>199</v>
      </c>
      <c r="I197" s="47"/>
      <c r="J197" s="101">
        <f aca="true" t="shared" si="19" ref="J197:L199">J198</f>
        <v>0</v>
      </c>
      <c r="K197" s="101">
        <f t="shared" si="19"/>
        <v>0.8</v>
      </c>
      <c r="L197" s="102">
        <f t="shared" si="19"/>
        <v>1.4</v>
      </c>
    </row>
    <row r="198" spans="1:12" ht="14.25">
      <c r="A198" s="150" t="s">
        <v>279</v>
      </c>
      <c r="B198" s="151">
        <v>925</v>
      </c>
      <c r="C198" s="151">
        <v>99</v>
      </c>
      <c r="D198" s="151">
        <v>99</v>
      </c>
      <c r="E198" s="151"/>
      <c r="F198" s="151"/>
      <c r="G198" s="151"/>
      <c r="H198" s="151"/>
      <c r="I198" s="49"/>
      <c r="J198" s="99">
        <f t="shared" si="19"/>
        <v>0</v>
      </c>
      <c r="K198" s="99">
        <f t="shared" si="19"/>
        <v>0.8</v>
      </c>
      <c r="L198" s="100">
        <f t="shared" si="19"/>
        <v>1.4</v>
      </c>
    </row>
    <row r="199" spans="1:12" ht="41.25">
      <c r="A199" s="58" t="s">
        <v>33</v>
      </c>
      <c r="B199" s="151">
        <v>925</v>
      </c>
      <c r="C199" s="151">
        <v>99</v>
      </c>
      <c r="D199" s="151">
        <v>99</v>
      </c>
      <c r="E199" s="151">
        <v>89</v>
      </c>
      <c r="F199" s="151" t="s">
        <v>4</v>
      </c>
      <c r="G199" s="151"/>
      <c r="H199" s="151"/>
      <c r="I199" s="48"/>
      <c r="J199" s="95">
        <f t="shared" si="19"/>
        <v>0</v>
      </c>
      <c r="K199" s="95">
        <f t="shared" si="19"/>
        <v>0.8</v>
      </c>
      <c r="L199" s="96">
        <f t="shared" si="19"/>
        <v>1.4</v>
      </c>
    </row>
    <row r="200" spans="1:12" ht="41.25">
      <c r="A200" s="58" t="s">
        <v>32</v>
      </c>
      <c r="B200" s="151">
        <v>925</v>
      </c>
      <c r="C200" s="151">
        <v>99</v>
      </c>
      <c r="D200" s="151">
        <v>99</v>
      </c>
      <c r="E200" s="151">
        <v>89</v>
      </c>
      <c r="F200" s="151">
        <v>1</v>
      </c>
      <c r="G200" s="152" t="s">
        <v>71</v>
      </c>
      <c r="H200" s="151"/>
      <c r="I200" s="48"/>
      <c r="J200" s="95">
        <f>J202</f>
        <v>0</v>
      </c>
      <c r="K200" s="95">
        <f>K202</f>
        <v>0.8</v>
      </c>
      <c r="L200" s="96">
        <f>L202</f>
        <v>1.4</v>
      </c>
    </row>
    <row r="201" spans="1:12" ht="13.5">
      <c r="A201" s="150" t="s">
        <v>279</v>
      </c>
      <c r="B201" s="151">
        <v>925</v>
      </c>
      <c r="C201" s="151">
        <v>99</v>
      </c>
      <c r="D201" s="151">
        <v>99</v>
      </c>
      <c r="E201" s="151">
        <v>89</v>
      </c>
      <c r="F201" s="151">
        <v>1</v>
      </c>
      <c r="G201" s="152" t="s">
        <v>71</v>
      </c>
      <c r="H201" s="151">
        <v>41990</v>
      </c>
      <c r="I201" s="48"/>
      <c r="J201" s="95">
        <f aca="true" t="shared" si="20" ref="J201:L202">J202</f>
        <v>0</v>
      </c>
      <c r="K201" s="95">
        <f t="shared" si="20"/>
        <v>0.8</v>
      </c>
      <c r="L201" s="96">
        <f t="shared" si="20"/>
        <v>1.4</v>
      </c>
    </row>
    <row r="202" spans="1:12" ht="27">
      <c r="A202" s="67" t="s">
        <v>270</v>
      </c>
      <c r="B202" s="151">
        <v>925</v>
      </c>
      <c r="C202" s="151">
        <v>99</v>
      </c>
      <c r="D202" s="151">
        <v>99</v>
      </c>
      <c r="E202" s="151">
        <v>89</v>
      </c>
      <c r="F202" s="151">
        <v>1</v>
      </c>
      <c r="G202" s="152" t="s">
        <v>71</v>
      </c>
      <c r="H202" s="151">
        <v>41990</v>
      </c>
      <c r="I202" s="48" t="s">
        <v>153</v>
      </c>
      <c r="J202" s="95">
        <f t="shared" si="20"/>
        <v>0</v>
      </c>
      <c r="K202" s="95">
        <f t="shared" si="20"/>
        <v>0.8</v>
      </c>
      <c r="L202" s="96">
        <f t="shared" si="20"/>
        <v>1.4</v>
      </c>
    </row>
    <row r="203" spans="1:12" ht="27.75" thickBot="1">
      <c r="A203" s="125" t="s">
        <v>158</v>
      </c>
      <c r="B203" s="153">
        <v>925</v>
      </c>
      <c r="C203" s="153">
        <v>99</v>
      </c>
      <c r="D203" s="153">
        <v>99</v>
      </c>
      <c r="E203" s="153">
        <v>89</v>
      </c>
      <c r="F203" s="153">
        <v>1</v>
      </c>
      <c r="G203" s="154" t="s">
        <v>71</v>
      </c>
      <c r="H203" s="153">
        <v>41990</v>
      </c>
      <c r="I203" s="53" t="s">
        <v>280</v>
      </c>
      <c r="J203" s="71">
        <v>0</v>
      </c>
      <c r="K203" s="71">
        <v>0.8</v>
      </c>
      <c r="L203" s="55">
        <v>1.4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I15:I18 A36 I23">
    <cfRule type="expression" priority="11" dxfId="32" stopIfTrue="1">
      <formula>$H15=""</formula>
    </cfRule>
    <cfRule type="expression" priority="12" dxfId="33" stopIfTrue="1">
      <formula>#REF!&lt;&gt;""</formula>
    </cfRule>
    <cfRule type="expression" priority="13" dxfId="34" stopIfTrue="1">
      <formula>AND($I15="",$H15&lt;&gt;"")</formula>
    </cfRule>
  </conditionalFormatting>
  <conditionalFormatting sqref="A13:H13 J107:L107 J82:L82 J14:L14 J152:L152 I73:L73 I90:L95">
    <cfRule type="expression" priority="14" dxfId="32" stopIfTrue="1">
      <formula>$C13=""</formula>
    </cfRule>
    <cfRule type="expression" priority="15" dxfId="33" stopIfTrue="1">
      <formula>$D13&lt;&gt;""</formula>
    </cfRule>
  </conditionalFormatting>
  <conditionalFormatting sqref="A39">
    <cfRule type="expression" priority="8" dxfId="32" stopIfTrue="1">
      <formula>$H39=""</formula>
    </cfRule>
    <cfRule type="expression" priority="9" dxfId="33" stopIfTrue="1">
      <formula>#REF!&lt;&gt;""</formula>
    </cfRule>
    <cfRule type="expression" priority="10" dxfId="34" stopIfTrue="1">
      <formula>AND($I39="",$H39&lt;&gt;"")</formula>
    </cfRule>
  </conditionalFormatting>
  <conditionalFormatting sqref="I73:L73">
    <cfRule type="expression" priority="6" dxfId="32" stopIfTrue="1">
      <formula>$C73=""</formula>
    </cfRule>
    <cfRule type="expression" priority="7" dxfId="33" stopIfTrue="1">
      <formula>$D73&lt;&gt;""</formula>
    </cfRule>
  </conditionalFormatting>
  <conditionalFormatting sqref="I26 I15:I18 A43 A48">
    <cfRule type="expression" priority="3" dxfId="32" stopIfTrue="1">
      <formula>$H15=""</formula>
    </cfRule>
    <cfRule type="expression" priority="4" dxfId="33" stopIfTrue="1">
      <formula>#REF!&lt;&gt;""</formula>
    </cfRule>
    <cfRule type="expression" priority="5" dxfId="34" stopIfTrue="1">
      <formula>AND($I15="",$H15&lt;&gt;"")</formula>
    </cfRule>
  </conditionalFormatting>
  <conditionalFormatting sqref="A13:H13 J123:L123 J98:L98 J14:L14 J171:L171 I108:L108 I89:L89">
    <cfRule type="expression" priority="1" dxfId="32" stopIfTrue="1">
      <formula>$C13=""</formula>
    </cfRule>
    <cfRule type="expression" priority="2" dxfId="33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showZeros="0" zoomScale="90" zoomScaleNormal="90" zoomScalePageLayoutView="0" workbookViewId="0" topLeftCell="A1">
      <selection activeCell="J14" sqref="J14"/>
    </sheetView>
  </sheetViews>
  <sheetFormatPr defaultColWidth="9.125" defaultRowHeight="12.75"/>
  <cols>
    <col min="1" max="1" width="66.875" style="15" customWidth="1"/>
    <col min="2" max="2" width="3.625" style="16" customWidth="1"/>
    <col min="3" max="3" width="3.375" style="16" customWidth="1"/>
    <col min="4" max="4" width="4.00390625" style="15" bestFit="1" customWidth="1"/>
    <col min="5" max="5" width="7.125" style="15" customWidth="1"/>
    <col min="6" max="6" width="5.00390625" style="15" bestFit="1" customWidth="1"/>
    <col min="7" max="7" width="4.50390625" style="15" bestFit="1" customWidth="1"/>
    <col min="8" max="8" width="5.625" style="15" customWidth="1"/>
    <col min="9" max="9" width="9.50390625" style="17" customWidth="1"/>
    <col min="10" max="10" width="16.625" style="17" customWidth="1"/>
    <col min="11" max="11" width="17.00390625" style="17" customWidth="1"/>
    <col min="12" max="16384" width="9.125" style="11" customWidth="1"/>
  </cols>
  <sheetData>
    <row r="1" spans="9:10" ht="24" customHeight="1">
      <c r="I1" s="250" t="s">
        <v>137</v>
      </c>
      <c r="J1" s="251"/>
    </row>
    <row r="2" spans="9:11" ht="26.25" customHeight="1" hidden="1">
      <c r="I2" s="248" t="str">
        <f>прил5!H2</f>
        <v>к решению  Совета депутатов
Ново-Мамангинского сельского поселения Ковылкинского муниципального района Республики Мордовия «О бюджете Ново-Мамангинского сельского поселения Ковылкинского муниципального района Республики Мордовия на 2022 год и на плановый период 2023 и 2024 годов»    
от 30.12.2021 №1
(в редакции решения Совета депутатов Ново-Мамангинского сельского поселения Ковылкинского муниципального района от 24.10.2022 г. №1)</v>
      </c>
      <c r="J2" s="249"/>
      <c r="K2" s="249"/>
    </row>
    <row r="3" spans="9:11" ht="12">
      <c r="I3" s="249"/>
      <c r="J3" s="249"/>
      <c r="K3" s="249"/>
    </row>
    <row r="4" spans="9:11" ht="12">
      <c r="I4" s="249"/>
      <c r="J4" s="249"/>
      <c r="K4" s="249"/>
    </row>
    <row r="5" spans="9:11" ht="12">
      <c r="I5" s="249"/>
      <c r="J5" s="249"/>
      <c r="K5" s="249"/>
    </row>
    <row r="6" spans="2:11" ht="18">
      <c r="B6" s="13"/>
      <c r="I6" s="249"/>
      <c r="J6" s="249"/>
      <c r="K6" s="249"/>
    </row>
    <row r="7" spans="2:11" ht="126" customHeight="1">
      <c r="B7" s="13"/>
      <c r="C7" s="13"/>
      <c r="I7" s="249"/>
      <c r="J7" s="249"/>
      <c r="K7" s="249"/>
    </row>
    <row r="8" spans="1:12" s="29" customFormat="1" ht="128.25" customHeight="1">
      <c r="A8" s="182" t="s">
        <v>307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</row>
    <row r="10" spans="1:12" ht="12.75">
      <c r="A10" s="199" t="s">
        <v>193</v>
      </c>
      <c r="B10" s="199" t="s">
        <v>256</v>
      </c>
      <c r="C10" s="199"/>
      <c r="D10" s="199"/>
      <c r="E10" s="199"/>
      <c r="F10" s="199" t="s">
        <v>198</v>
      </c>
      <c r="G10" s="200" t="s">
        <v>195</v>
      </c>
      <c r="H10" s="200" t="s">
        <v>257</v>
      </c>
      <c r="I10" s="200" t="s">
        <v>194</v>
      </c>
      <c r="J10" s="199" t="s">
        <v>258</v>
      </c>
      <c r="K10" s="199"/>
      <c r="L10" s="199"/>
    </row>
    <row r="11" spans="1:12" ht="12.75">
      <c r="A11" s="199" t="s">
        <v>199</v>
      </c>
      <c r="B11" s="199" t="s">
        <v>199</v>
      </c>
      <c r="C11" s="199"/>
      <c r="D11" s="199"/>
      <c r="E11" s="199"/>
      <c r="F11" s="199" t="s">
        <v>199</v>
      </c>
      <c r="G11" s="200" t="s">
        <v>199</v>
      </c>
      <c r="H11" s="200" t="s">
        <v>199</v>
      </c>
      <c r="I11" s="200" t="s">
        <v>199</v>
      </c>
      <c r="J11" s="129" t="s">
        <v>243</v>
      </c>
      <c r="K11" s="129" t="s">
        <v>277</v>
      </c>
      <c r="L11" s="129" t="s">
        <v>304</v>
      </c>
    </row>
    <row r="12" spans="1:12" ht="12.75">
      <c r="A12" s="130" t="s">
        <v>202</v>
      </c>
      <c r="B12" s="130" t="s">
        <v>222</v>
      </c>
      <c r="C12" s="130" t="s">
        <v>259</v>
      </c>
      <c r="D12" s="130" t="s">
        <v>260</v>
      </c>
      <c r="E12" s="130" t="s">
        <v>261</v>
      </c>
      <c r="F12" s="130" t="s">
        <v>262</v>
      </c>
      <c r="G12" s="128" t="s">
        <v>263</v>
      </c>
      <c r="H12" s="128" t="s">
        <v>264</v>
      </c>
      <c r="I12" s="128" t="s">
        <v>265</v>
      </c>
      <c r="J12" s="130" t="s">
        <v>145</v>
      </c>
      <c r="K12" s="130" t="s">
        <v>139</v>
      </c>
      <c r="L12" s="130" t="s">
        <v>266</v>
      </c>
    </row>
    <row r="13" spans="1:13" ht="12.75">
      <c r="A13" s="131" t="s">
        <v>140</v>
      </c>
      <c r="B13" s="131"/>
      <c r="C13" s="131"/>
      <c r="D13" s="131"/>
      <c r="E13" s="131"/>
      <c r="F13" s="131"/>
      <c r="G13" s="132"/>
      <c r="H13" s="132"/>
      <c r="I13" s="132"/>
      <c r="J13" s="133">
        <f>прил5!J13</f>
        <v>1346.77719</v>
      </c>
      <c r="K13" s="133">
        <f>прил5!K13</f>
        <v>853.5</v>
      </c>
      <c r="L13" s="133">
        <f>прил5!L13</f>
        <v>880.4</v>
      </c>
      <c r="M13" s="11">
        <f>1291.3+55.5</f>
        <v>1346.8</v>
      </c>
    </row>
    <row r="14" spans="1:12" ht="26.25">
      <c r="A14" s="140" t="s">
        <v>298</v>
      </c>
      <c r="B14" s="140">
        <v>65</v>
      </c>
      <c r="C14" s="140">
        <v>1</v>
      </c>
      <c r="D14" s="140"/>
      <c r="E14" s="140"/>
      <c r="F14" s="140"/>
      <c r="G14" s="140"/>
      <c r="H14" s="140"/>
      <c r="I14" s="140"/>
      <c r="J14" s="141">
        <f>J15</f>
        <v>389.8</v>
      </c>
      <c r="K14" s="141">
        <f>K15+K23</f>
        <v>216.20999999999998</v>
      </c>
      <c r="L14" s="141">
        <f>L15+L23</f>
        <v>216.51</v>
      </c>
    </row>
    <row r="15" spans="1:12" ht="12.75">
      <c r="A15" s="135" t="s">
        <v>269</v>
      </c>
      <c r="B15" s="132">
        <v>65</v>
      </c>
      <c r="C15" s="132">
        <v>1</v>
      </c>
      <c r="D15" s="132" t="s">
        <v>71</v>
      </c>
      <c r="E15" s="132"/>
      <c r="F15" s="132"/>
      <c r="G15" s="136"/>
      <c r="H15" s="136"/>
      <c r="I15" s="136"/>
      <c r="J15" s="134">
        <f>J16</f>
        <v>389.8</v>
      </c>
      <c r="K15" s="134">
        <f>K16</f>
        <v>216.20999999999998</v>
      </c>
      <c r="L15" s="134">
        <f>L16</f>
        <v>216.51</v>
      </c>
    </row>
    <row r="16" spans="1:12" ht="12.75">
      <c r="A16" s="135" t="s">
        <v>180</v>
      </c>
      <c r="B16" s="135">
        <v>65</v>
      </c>
      <c r="C16" s="135">
        <v>1</v>
      </c>
      <c r="D16" s="139" t="s">
        <v>71</v>
      </c>
      <c r="E16" s="132">
        <v>41000</v>
      </c>
      <c r="F16" s="132"/>
      <c r="G16" s="132"/>
      <c r="H16" s="132"/>
      <c r="I16" s="132"/>
      <c r="J16" s="134">
        <f aca="true" t="shared" si="0" ref="J16:L21">J17</f>
        <v>389.8</v>
      </c>
      <c r="K16" s="134">
        <f t="shared" si="0"/>
        <v>216.20999999999998</v>
      </c>
      <c r="L16" s="134">
        <f t="shared" si="0"/>
        <v>216.51</v>
      </c>
    </row>
    <row r="17" spans="1:12" ht="26.25">
      <c r="A17" s="135" t="s">
        <v>171</v>
      </c>
      <c r="B17" s="135">
        <v>65</v>
      </c>
      <c r="C17" s="135">
        <v>1</v>
      </c>
      <c r="D17" s="139" t="s">
        <v>71</v>
      </c>
      <c r="E17" s="135">
        <v>41150</v>
      </c>
      <c r="F17" s="132"/>
      <c r="G17" s="132"/>
      <c r="H17" s="132"/>
      <c r="I17" s="132"/>
      <c r="J17" s="134">
        <f>J18</f>
        <v>389.8</v>
      </c>
      <c r="K17" s="134">
        <f t="shared" si="0"/>
        <v>216.20999999999998</v>
      </c>
      <c r="L17" s="134">
        <f t="shared" si="0"/>
        <v>216.51</v>
      </c>
    </row>
    <row r="18" spans="1:12" ht="39">
      <c r="A18" s="135" t="s">
        <v>268</v>
      </c>
      <c r="B18" s="135">
        <v>65</v>
      </c>
      <c r="C18" s="135">
        <v>1</v>
      </c>
      <c r="D18" s="139" t="s">
        <v>71</v>
      </c>
      <c r="E18" s="135">
        <v>41150</v>
      </c>
      <c r="F18" s="135">
        <v>100</v>
      </c>
      <c r="G18" s="135"/>
      <c r="H18" s="135"/>
      <c r="I18" s="135"/>
      <c r="J18" s="137">
        <f>J19</f>
        <v>389.8</v>
      </c>
      <c r="K18" s="137">
        <f t="shared" si="0"/>
        <v>216.20999999999998</v>
      </c>
      <c r="L18" s="137">
        <f t="shared" si="0"/>
        <v>216.51</v>
      </c>
    </row>
    <row r="19" spans="1:12" ht="20.25" customHeight="1">
      <c r="A19" s="135" t="s">
        <v>157</v>
      </c>
      <c r="B19" s="135">
        <v>65</v>
      </c>
      <c r="C19" s="135">
        <v>1</v>
      </c>
      <c r="D19" s="139" t="s">
        <v>71</v>
      </c>
      <c r="E19" s="135">
        <v>41150</v>
      </c>
      <c r="F19" s="135">
        <v>120</v>
      </c>
      <c r="G19" s="135"/>
      <c r="H19" s="135"/>
      <c r="I19" s="135"/>
      <c r="J19" s="137">
        <f>J20</f>
        <v>389.8</v>
      </c>
      <c r="K19" s="137">
        <f t="shared" si="0"/>
        <v>216.20999999999998</v>
      </c>
      <c r="L19" s="137">
        <f t="shared" si="0"/>
        <v>216.51</v>
      </c>
    </row>
    <row r="20" spans="1:12" ht="12.75">
      <c r="A20" s="135" t="s">
        <v>218</v>
      </c>
      <c r="B20" s="135">
        <v>65</v>
      </c>
      <c r="C20" s="135">
        <v>1</v>
      </c>
      <c r="D20" s="139" t="s">
        <v>71</v>
      </c>
      <c r="E20" s="135">
        <v>41150</v>
      </c>
      <c r="F20" s="135">
        <v>120</v>
      </c>
      <c r="G20" s="139" t="s">
        <v>200</v>
      </c>
      <c r="H20" s="138"/>
      <c r="I20" s="138"/>
      <c r="J20" s="137">
        <f t="shared" si="0"/>
        <v>389.8</v>
      </c>
      <c r="K20" s="137">
        <f t="shared" si="0"/>
        <v>216.20999999999998</v>
      </c>
      <c r="L20" s="137">
        <f t="shared" si="0"/>
        <v>216.51</v>
      </c>
    </row>
    <row r="21" spans="1:12" ht="26.25">
      <c r="A21" s="135" t="s">
        <v>191</v>
      </c>
      <c r="B21" s="135">
        <v>65</v>
      </c>
      <c r="C21" s="135">
        <v>1</v>
      </c>
      <c r="D21" s="139" t="s">
        <v>71</v>
      </c>
      <c r="E21" s="135">
        <v>41150</v>
      </c>
      <c r="F21" s="135">
        <v>120</v>
      </c>
      <c r="G21" s="139" t="s">
        <v>200</v>
      </c>
      <c r="H21" s="139" t="s">
        <v>144</v>
      </c>
      <c r="I21" s="135"/>
      <c r="J21" s="137">
        <f t="shared" si="0"/>
        <v>389.8</v>
      </c>
      <c r="K21" s="137">
        <f t="shared" si="0"/>
        <v>216.20999999999998</v>
      </c>
      <c r="L21" s="137">
        <f t="shared" si="0"/>
        <v>216.51</v>
      </c>
    </row>
    <row r="22" spans="1:12" ht="12.75">
      <c r="A22" s="142" t="s">
        <v>299</v>
      </c>
      <c r="B22" s="142">
        <v>65</v>
      </c>
      <c r="C22" s="142">
        <v>1</v>
      </c>
      <c r="D22" s="143" t="s">
        <v>71</v>
      </c>
      <c r="E22" s="142">
        <v>41150</v>
      </c>
      <c r="F22" s="142">
        <v>120</v>
      </c>
      <c r="G22" s="143" t="s">
        <v>200</v>
      </c>
      <c r="H22" s="143" t="s">
        <v>144</v>
      </c>
      <c r="I22" s="142">
        <v>925</v>
      </c>
      <c r="J22" s="144">
        <f>прил5!J20</f>
        <v>389.8</v>
      </c>
      <c r="K22" s="144">
        <f>прил5!K20</f>
        <v>216.20999999999998</v>
      </c>
      <c r="L22" s="144">
        <f>прил5!L20</f>
        <v>216.51</v>
      </c>
    </row>
    <row r="23" spans="1:12" ht="12.75">
      <c r="A23" s="135" t="s">
        <v>269</v>
      </c>
      <c r="B23" s="132">
        <v>65</v>
      </c>
      <c r="C23" s="132">
        <v>1</v>
      </c>
      <c r="D23" s="132" t="s">
        <v>71</v>
      </c>
      <c r="E23" s="132"/>
      <c r="F23" s="132"/>
      <c r="G23" s="136"/>
      <c r="H23" s="136"/>
      <c r="I23" s="136"/>
      <c r="J23" s="134">
        <f>J24</f>
        <v>142.2</v>
      </c>
      <c r="K23" s="134">
        <f>K24</f>
        <v>0</v>
      </c>
      <c r="L23" s="134">
        <f>L24</f>
        <v>0</v>
      </c>
    </row>
    <row r="24" spans="1:12" ht="26.25">
      <c r="A24" s="135" t="s">
        <v>84</v>
      </c>
      <c r="B24" s="135">
        <v>65</v>
      </c>
      <c r="C24" s="135">
        <v>2</v>
      </c>
      <c r="D24" s="139" t="s">
        <v>71</v>
      </c>
      <c r="E24" s="132">
        <v>44205</v>
      </c>
      <c r="F24" s="132"/>
      <c r="G24" s="132"/>
      <c r="H24" s="132"/>
      <c r="I24" s="132"/>
      <c r="J24" s="134">
        <f>J25</f>
        <v>142.2</v>
      </c>
      <c r="K24" s="134">
        <f aca="true" t="shared" si="1" ref="J24:L28">K25</f>
        <v>0</v>
      </c>
      <c r="L24" s="134">
        <f t="shared" si="1"/>
        <v>0</v>
      </c>
    </row>
    <row r="25" spans="1:12" ht="39">
      <c r="A25" s="135" t="s">
        <v>268</v>
      </c>
      <c r="B25" s="135">
        <v>65</v>
      </c>
      <c r="C25" s="135">
        <v>2</v>
      </c>
      <c r="D25" s="139" t="s">
        <v>71</v>
      </c>
      <c r="E25" s="135">
        <v>44205</v>
      </c>
      <c r="F25" s="135">
        <v>100</v>
      </c>
      <c r="G25" s="135"/>
      <c r="H25" s="135"/>
      <c r="I25" s="135"/>
      <c r="J25" s="137">
        <f>J26</f>
        <v>142.2</v>
      </c>
      <c r="K25" s="137">
        <f t="shared" si="1"/>
        <v>0</v>
      </c>
      <c r="L25" s="137">
        <f t="shared" si="1"/>
        <v>0</v>
      </c>
    </row>
    <row r="26" spans="1:12" ht="12.75">
      <c r="A26" s="135" t="s">
        <v>157</v>
      </c>
      <c r="B26" s="135">
        <v>65</v>
      </c>
      <c r="C26" s="135">
        <v>2</v>
      </c>
      <c r="D26" s="139" t="s">
        <v>71</v>
      </c>
      <c r="E26" s="135">
        <v>44205</v>
      </c>
      <c r="F26" s="135">
        <v>120</v>
      </c>
      <c r="G26" s="135"/>
      <c r="H26" s="135"/>
      <c r="I26" s="135"/>
      <c r="J26" s="137">
        <f>J27</f>
        <v>142.2</v>
      </c>
      <c r="K26" s="137">
        <f t="shared" si="1"/>
        <v>0</v>
      </c>
      <c r="L26" s="137">
        <f t="shared" si="1"/>
        <v>0</v>
      </c>
    </row>
    <row r="27" spans="1:12" ht="12.75">
      <c r="A27" s="135" t="s">
        <v>218</v>
      </c>
      <c r="B27" s="135">
        <v>65</v>
      </c>
      <c r="C27" s="135">
        <v>2</v>
      </c>
      <c r="D27" s="139" t="s">
        <v>71</v>
      </c>
      <c r="E27" s="135">
        <v>44205</v>
      </c>
      <c r="F27" s="135">
        <v>120</v>
      </c>
      <c r="G27" s="139" t="s">
        <v>200</v>
      </c>
      <c r="H27" s="138"/>
      <c r="I27" s="138"/>
      <c r="J27" s="137">
        <f t="shared" si="1"/>
        <v>142.2</v>
      </c>
      <c r="K27" s="137">
        <f t="shared" si="1"/>
        <v>0</v>
      </c>
      <c r="L27" s="137">
        <f t="shared" si="1"/>
        <v>0</v>
      </c>
    </row>
    <row r="28" spans="1:12" ht="26.25">
      <c r="A28" s="135" t="s">
        <v>191</v>
      </c>
      <c r="B28" s="135">
        <v>65</v>
      </c>
      <c r="C28" s="135">
        <v>2</v>
      </c>
      <c r="D28" s="139" t="s">
        <v>71</v>
      </c>
      <c r="E28" s="135">
        <v>44205</v>
      </c>
      <c r="F28" s="135">
        <v>120</v>
      </c>
      <c r="G28" s="139" t="s">
        <v>200</v>
      </c>
      <c r="H28" s="139" t="s">
        <v>201</v>
      </c>
      <c r="I28" s="135"/>
      <c r="J28" s="137">
        <f t="shared" si="1"/>
        <v>142.2</v>
      </c>
      <c r="K28" s="137">
        <f t="shared" si="1"/>
        <v>0</v>
      </c>
      <c r="L28" s="137">
        <f t="shared" si="1"/>
        <v>0</v>
      </c>
    </row>
    <row r="29" spans="1:12" ht="12.75">
      <c r="A29" s="142" t="s">
        <v>299</v>
      </c>
      <c r="B29" s="142">
        <v>65</v>
      </c>
      <c r="C29" s="142">
        <v>2</v>
      </c>
      <c r="D29" s="143" t="s">
        <v>71</v>
      </c>
      <c r="E29" s="142">
        <v>44205</v>
      </c>
      <c r="F29" s="142">
        <v>120</v>
      </c>
      <c r="G29" s="143" t="s">
        <v>200</v>
      </c>
      <c r="H29" s="143" t="s">
        <v>201</v>
      </c>
      <c r="I29" s="142">
        <v>925</v>
      </c>
      <c r="J29" s="144">
        <f>прил5!J25</f>
        <v>142.2</v>
      </c>
      <c r="K29" s="144">
        <f>прил5!K22</f>
        <v>0</v>
      </c>
      <c r="L29" s="144">
        <f>прил5!L22</f>
        <v>0</v>
      </c>
    </row>
    <row r="30" spans="1:12" ht="26.25">
      <c r="A30" s="140" t="s">
        <v>298</v>
      </c>
      <c r="B30" s="140">
        <v>65</v>
      </c>
      <c r="C30" s="140">
        <v>2</v>
      </c>
      <c r="D30" s="140"/>
      <c r="E30" s="140"/>
      <c r="F30" s="140"/>
      <c r="G30" s="140"/>
      <c r="H30" s="140"/>
      <c r="I30" s="140"/>
      <c r="J30" s="141">
        <f>J31+J37+J23</f>
        <v>418.8</v>
      </c>
      <c r="K30" s="141">
        <f>K31+K37</f>
        <v>200.1</v>
      </c>
      <c r="L30" s="141">
        <f>L31+L37</f>
        <v>223.5</v>
      </c>
    </row>
    <row r="31" spans="1:12" ht="26.25">
      <c r="A31" s="135" t="s">
        <v>84</v>
      </c>
      <c r="B31" s="135">
        <v>65</v>
      </c>
      <c r="C31" s="135">
        <v>2</v>
      </c>
      <c r="D31" s="139" t="s">
        <v>71</v>
      </c>
      <c r="E31" s="132">
        <v>44205</v>
      </c>
      <c r="F31" s="132"/>
      <c r="G31" s="132"/>
      <c r="H31" s="132"/>
      <c r="I31" s="132"/>
      <c r="J31" s="134">
        <f>J32</f>
        <v>0</v>
      </c>
      <c r="K31" s="134">
        <f aca="true" t="shared" si="2" ref="J31:L48">K32</f>
        <v>0</v>
      </c>
      <c r="L31" s="134">
        <f t="shared" si="2"/>
        <v>0</v>
      </c>
    </row>
    <row r="32" spans="1:12" ht="12.75">
      <c r="A32" s="135" t="s">
        <v>157</v>
      </c>
      <c r="B32" s="135">
        <v>65</v>
      </c>
      <c r="C32" s="135">
        <v>2</v>
      </c>
      <c r="D32" s="139" t="s">
        <v>71</v>
      </c>
      <c r="E32" s="135">
        <v>44205</v>
      </c>
      <c r="F32" s="135">
        <v>100</v>
      </c>
      <c r="G32" s="135"/>
      <c r="H32" s="135"/>
      <c r="I32" s="135"/>
      <c r="J32" s="137">
        <f>J33</f>
        <v>0</v>
      </c>
      <c r="K32" s="137">
        <f t="shared" si="2"/>
        <v>0</v>
      </c>
      <c r="L32" s="137">
        <f t="shared" si="2"/>
        <v>0</v>
      </c>
    </row>
    <row r="33" spans="1:12" ht="12.75">
      <c r="A33" s="135" t="s">
        <v>218</v>
      </c>
      <c r="B33" s="135">
        <v>65</v>
      </c>
      <c r="C33" s="135">
        <v>2</v>
      </c>
      <c r="D33" s="139" t="s">
        <v>71</v>
      </c>
      <c r="E33" s="135">
        <v>44205</v>
      </c>
      <c r="F33" s="135">
        <v>120</v>
      </c>
      <c r="G33" s="135"/>
      <c r="H33" s="135"/>
      <c r="I33" s="135"/>
      <c r="J33" s="137">
        <f>J34</f>
        <v>0</v>
      </c>
      <c r="K33" s="137">
        <f t="shared" si="2"/>
        <v>0</v>
      </c>
      <c r="L33" s="137">
        <f t="shared" si="2"/>
        <v>0</v>
      </c>
    </row>
    <row r="34" spans="1:12" ht="26.25">
      <c r="A34" s="135" t="s">
        <v>191</v>
      </c>
      <c r="B34" s="135">
        <v>65</v>
      </c>
      <c r="C34" s="135">
        <v>2</v>
      </c>
      <c r="D34" s="139" t="s">
        <v>71</v>
      </c>
      <c r="E34" s="135">
        <v>44205</v>
      </c>
      <c r="F34" s="135">
        <v>120</v>
      </c>
      <c r="G34" s="139" t="s">
        <v>200</v>
      </c>
      <c r="H34" s="138"/>
      <c r="I34" s="138"/>
      <c r="J34" s="137">
        <f t="shared" si="2"/>
        <v>0</v>
      </c>
      <c r="K34" s="137">
        <f t="shared" si="2"/>
        <v>0</v>
      </c>
      <c r="L34" s="137">
        <f t="shared" si="2"/>
        <v>0</v>
      </c>
    </row>
    <row r="35" spans="1:12" ht="12.75">
      <c r="A35" s="135" t="s">
        <v>267</v>
      </c>
      <c r="B35" s="135">
        <v>65</v>
      </c>
      <c r="C35" s="135">
        <v>2</v>
      </c>
      <c r="D35" s="139" t="s">
        <v>71</v>
      </c>
      <c r="E35" s="135">
        <v>44205</v>
      </c>
      <c r="F35" s="135">
        <v>120</v>
      </c>
      <c r="G35" s="139" t="s">
        <v>200</v>
      </c>
      <c r="H35" s="139" t="s">
        <v>201</v>
      </c>
      <c r="I35" s="135"/>
      <c r="J35" s="137">
        <f t="shared" si="2"/>
        <v>0</v>
      </c>
      <c r="K35" s="137">
        <f t="shared" si="2"/>
        <v>0</v>
      </c>
      <c r="L35" s="137">
        <f t="shared" si="2"/>
        <v>0</v>
      </c>
    </row>
    <row r="36" spans="1:12" ht="12.75">
      <c r="A36" s="142" t="s">
        <v>299</v>
      </c>
      <c r="B36" s="142">
        <v>65</v>
      </c>
      <c r="C36" s="142">
        <v>2</v>
      </c>
      <c r="D36" s="143" t="s">
        <v>71</v>
      </c>
      <c r="E36" s="142">
        <v>44205</v>
      </c>
      <c r="F36" s="142">
        <v>120</v>
      </c>
      <c r="G36" s="143" t="s">
        <v>200</v>
      </c>
      <c r="H36" s="143" t="s">
        <v>201</v>
      </c>
      <c r="I36" s="142">
        <v>925</v>
      </c>
      <c r="J36" s="144">
        <v>0</v>
      </c>
      <c r="K36" s="144">
        <v>0</v>
      </c>
      <c r="L36" s="144">
        <v>0</v>
      </c>
    </row>
    <row r="37" spans="1:12" ht="26.25">
      <c r="A37" s="135" t="s">
        <v>84</v>
      </c>
      <c r="B37" s="135">
        <v>65</v>
      </c>
      <c r="C37" s="135">
        <v>2</v>
      </c>
      <c r="D37" s="139" t="s">
        <v>71</v>
      </c>
      <c r="E37" s="132">
        <v>41000</v>
      </c>
      <c r="F37" s="132"/>
      <c r="G37" s="132"/>
      <c r="H37" s="132"/>
      <c r="I37" s="132"/>
      <c r="J37" s="134">
        <f>J38+J43+J48</f>
        <v>276.6</v>
      </c>
      <c r="K37" s="134">
        <f>K38+K43+K48</f>
        <v>200.1</v>
      </c>
      <c r="L37" s="134">
        <f>L38+L43+L48</f>
        <v>223.5</v>
      </c>
    </row>
    <row r="38" spans="1:12" ht="39">
      <c r="A38" s="135" t="s">
        <v>268</v>
      </c>
      <c r="B38" s="135">
        <v>65</v>
      </c>
      <c r="C38" s="135">
        <v>2</v>
      </c>
      <c r="D38" s="139" t="s">
        <v>71</v>
      </c>
      <c r="E38" s="135">
        <v>41110</v>
      </c>
      <c r="F38" s="135">
        <v>100</v>
      </c>
      <c r="G38" s="135"/>
      <c r="H38" s="135"/>
      <c r="I38" s="135"/>
      <c r="J38" s="137">
        <f>J39</f>
        <v>204.6</v>
      </c>
      <c r="K38" s="137">
        <f t="shared" si="2"/>
        <v>170.1</v>
      </c>
      <c r="L38" s="137">
        <f t="shared" si="2"/>
        <v>193.3</v>
      </c>
    </row>
    <row r="39" spans="1:12" ht="12.75">
      <c r="A39" s="135" t="s">
        <v>180</v>
      </c>
      <c r="B39" s="135">
        <v>65</v>
      </c>
      <c r="C39" s="135">
        <v>2</v>
      </c>
      <c r="D39" s="139" t="s">
        <v>71</v>
      </c>
      <c r="E39" s="135">
        <v>41110</v>
      </c>
      <c r="F39" s="135">
        <v>120</v>
      </c>
      <c r="G39" s="135"/>
      <c r="H39" s="135"/>
      <c r="I39" s="135"/>
      <c r="J39" s="137">
        <f>J40</f>
        <v>204.6</v>
      </c>
      <c r="K39" s="137">
        <f t="shared" si="2"/>
        <v>170.1</v>
      </c>
      <c r="L39" s="137">
        <f t="shared" si="2"/>
        <v>193.3</v>
      </c>
    </row>
    <row r="40" spans="1:12" ht="26.25">
      <c r="A40" s="135" t="s">
        <v>181</v>
      </c>
      <c r="B40" s="135">
        <v>65</v>
      </c>
      <c r="C40" s="135">
        <v>2</v>
      </c>
      <c r="D40" s="139" t="s">
        <v>71</v>
      </c>
      <c r="E40" s="135">
        <v>41110</v>
      </c>
      <c r="F40" s="135">
        <v>120</v>
      </c>
      <c r="G40" s="139" t="s">
        <v>200</v>
      </c>
      <c r="H40" s="138"/>
      <c r="I40" s="138"/>
      <c r="J40" s="137">
        <f t="shared" si="2"/>
        <v>204.6</v>
      </c>
      <c r="K40" s="137">
        <f t="shared" si="2"/>
        <v>170.1</v>
      </c>
      <c r="L40" s="137">
        <f t="shared" si="2"/>
        <v>193.3</v>
      </c>
    </row>
    <row r="41" spans="1:12" ht="12.75">
      <c r="A41" s="135" t="s">
        <v>218</v>
      </c>
      <c r="B41" s="135">
        <v>65</v>
      </c>
      <c r="C41" s="135">
        <v>2</v>
      </c>
      <c r="D41" s="139" t="s">
        <v>71</v>
      </c>
      <c r="E41" s="135">
        <v>41110</v>
      </c>
      <c r="F41" s="135">
        <v>120</v>
      </c>
      <c r="G41" s="139" t="s">
        <v>200</v>
      </c>
      <c r="H41" s="139" t="s">
        <v>201</v>
      </c>
      <c r="I41" s="135"/>
      <c r="J41" s="137">
        <f t="shared" si="2"/>
        <v>204.6</v>
      </c>
      <c r="K41" s="137">
        <f t="shared" si="2"/>
        <v>170.1</v>
      </c>
      <c r="L41" s="137">
        <f t="shared" si="2"/>
        <v>193.3</v>
      </c>
    </row>
    <row r="42" spans="1:12" ht="12.75">
      <c r="A42" s="142" t="s">
        <v>299</v>
      </c>
      <c r="B42" s="142">
        <v>65</v>
      </c>
      <c r="C42" s="142">
        <v>2</v>
      </c>
      <c r="D42" s="143" t="s">
        <v>71</v>
      </c>
      <c r="E42" s="142">
        <v>41110</v>
      </c>
      <c r="F42" s="142">
        <v>120</v>
      </c>
      <c r="G42" s="143" t="s">
        <v>200</v>
      </c>
      <c r="H42" s="143" t="s">
        <v>201</v>
      </c>
      <c r="I42" s="142">
        <v>925</v>
      </c>
      <c r="J42" s="144">
        <f>прил5!J32</f>
        <v>204.6</v>
      </c>
      <c r="K42" s="144">
        <f>прил5!K32</f>
        <v>170.1</v>
      </c>
      <c r="L42" s="144">
        <f>прил5!L32</f>
        <v>193.3</v>
      </c>
    </row>
    <row r="43" spans="1:12" ht="26.25">
      <c r="A43" s="135" t="s">
        <v>270</v>
      </c>
      <c r="B43" s="135">
        <v>65</v>
      </c>
      <c r="C43" s="135">
        <v>2</v>
      </c>
      <c r="D43" s="139" t="s">
        <v>71</v>
      </c>
      <c r="E43" s="135">
        <v>41120</v>
      </c>
      <c r="F43" s="135">
        <v>200</v>
      </c>
      <c r="G43" s="135"/>
      <c r="H43" s="135"/>
      <c r="I43" s="135"/>
      <c r="J43" s="137">
        <f>J44</f>
        <v>60.4</v>
      </c>
      <c r="K43" s="137">
        <f t="shared" si="2"/>
        <v>30</v>
      </c>
      <c r="L43" s="137">
        <f t="shared" si="2"/>
        <v>30.2</v>
      </c>
    </row>
    <row r="44" spans="1:12" ht="26.25">
      <c r="A44" s="135" t="s">
        <v>158</v>
      </c>
      <c r="B44" s="135">
        <v>65</v>
      </c>
      <c r="C44" s="135">
        <v>2</v>
      </c>
      <c r="D44" s="139" t="s">
        <v>71</v>
      </c>
      <c r="E44" s="135">
        <v>41120</v>
      </c>
      <c r="F44" s="135">
        <v>240</v>
      </c>
      <c r="G44" s="135"/>
      <c r="H44" s="135"/>
      <c r="I44" s="135"/>
      <c r="J44" s="137">
        <f>J45</f>
        <v>60.4</v>
      </c>
      <c r="K44" s="137">
        <f t="shared" si="2"/>
        <v>30</v>
      </c>
      <c r="L44" s="137">
        <f t="shared" si="2"/>
        <v>30.2</v>
      </c>
    </row>
    <row r="45" spans="1:12" ht="12.75">
      <c r="A45" s="135" t="s">
        <v>190</v>
      </c>
      <c r="B45" s="135">
        <v>65</v>
      </c>
      <c r="C45" s="135">
        <v>2</v>
      </c>
      <c r="D45" s="139" t="s">
        <v>71</v>
      </c>
      <c r="E45" s="135">
        <v>41120</v>
      </c>
      <c r="F45" s="135">
        <v>240</v>
      </c>
      <c r="G45" s="139" t="s">
        <v>200</v>
      </c>
      <c r="H45" s="138"/>
      <c r="I45" s="138"/>
      <c r="J45" s="137">
        <f t="shared" si="2"/>
        <v>60.4</v>
      </c>
      <c r="K45" s="137">
        <f t="shared" si="2"/>
        <v>30</v>
      </c>
      <c r="L45" s="137">
        <f t="shared" si="2"/>
        <v>30.2</v>
      </c>
    </row>
    <row r="46" spans="1:12" ht="12.75">
      <c r="A46" s="135" t="s">
        <v>218</v>
      </c>
      <c r="B46" s="135">
        <v>65</v>
      </c>
      <c r="C46" s="135">
        <v>2</v>
      </c>
      <c r="D46" s="139" t="s">
        <v>71</v>
      </c>
      <c r="E46" s="135">
        <v>41120</v>
      </c>
      <c r="F46" s="135">
        <v>240</v>
      </c>
      <c r="G46" s="139" t="s">
        <v>200</v>
      </c>
      <c r="H46" s="139" t="s">
        <v>201</v>
      </c>
      <c r="I46" s="135"/>
      <c r="J46" s="137">
        <f>прил5!J35</f>
        <v>60.4</v>
      </c>
      <c r="K46" s="137">
        <f t="shared" si="2"/>
        <v>30</v>
      </c>
      <c r="L46" s="137">
        <f t="shared" si="2"/>
        <v>30.2</v>
      </c>
    </row>
    <row r="47" spans="1:12" ht="12.75">
      <c r="A47" s="142" t="s">
        <v>299</v>
      </c>
      <c r="B47" s="142">
        <v>65</v>
      </c>
      <c r="C47" s="142">
        <v>2</v>
      </c>
      <c r="D47" s="143" t="s">
        <v>71</v>
      </c>
      <c r="E47" s="142">
        <v>41120</v>
      </c>
      <c r="F47" s="142">
        <v>240</v>
      </c>
      <c r="G47" s="143" t="s">
        <v>200</v>
      </c>
      <c r="H47" s="143" t="s">
        <v>201</v>
      </c>
      <c r="I47" s="142">
        <v>925</v>
      </c>
      <c r="J47" s="144">
        <f>прил5!J35</f>
        <v>60.4</v>
      </c>
      <c r="K47" s="144">
        <f>прил5!K35</f>
        <v>30</v>
      </c>
      <c r="L47" s="144">
        <f>прил5!L35</f>
        <v>30.2</v>
      </c>
    </row>
    <row r="48" spans="1:12" ht="12.75">
      <c r="A48" s="135" t="s">
        <v>271</v>
      </c>
      <c r="B48" s="135">
        <v>65</v>
      </c>
      <c r="C48" s="135">
        <v>2</v>
      </c>
      <c r="D48" s="139" t="s">
        <v>71</v>
      </c>
      <c r="E48" s="135">
        <v>41120</v>
      </c>
      <c r="F48" s="135">
        <v>800</v>
      </c>
      <c r="G48" s="135"/>
      <c r="H48" s="135"/>
      <c r="I48" s="135"/>
      <c r="J48" s="137">
        <f>J49</f>
        <v>11.6</v>
      </c>
      <c r="K48" s="137">
        <f t="shared" si="2"/>
        <v>0</v>
      </c>
      <c r="L48" s="137">
        <f t="shared" si="2"/>
        <v>0</v>
      </c>
    </row>
    <row r="49" spans="1:12" ht="12.75">
      <c r="A49" s="135" t="s">
        <v>162</v>
      </c>
      <c r="B49" s="135">
        <v>65</v>
      </c>
      <c r="C49" s="135">
        <v>2</v>
      </c>
      <c r="D49" s="139" t="s">
        <v>71</v>
      </c>
      <c r="E49" s="135">
        <v>41120</v>
      </c>
      <c r="F49" s="135">
        <v>850</v>
      </c>
      <c r="G49" s="135"/>
      <c r="H49" s="135"/>
      <c r="I49" s="135"/>
      <c r="J49" s="137">
        <f>J50</f>
        <v>11.6</v>
      </c>
      <c r="K49" s="137">
        <f aca="true" t="shared" si="3" ref="J49:L51">K50</f>
        <v>0</v>
      </c>
      <c r="L49" s="137">
        <f t="shared" si="3"/>
        <v>0</v>
      </c>
    </row>
    <row r="50" spans="1:12" ht="12.75">
      <c r="A50" s="135" t="s">
        <v>190</v>
      </c>
      <c r="B50" s="135">
        <v>65</v>
      </c>
      <c r="C50" s="135">
        <v>2</v>
      </c>
      <c r="D50" s="139" t="s">
        <v>71</v>
      </c>
      <c r="E50" s="135">
        <v>41120</v>
      </c>
      <c r="F50" s="135">
        <v>850</v>
      </c>
      <c r="G50" s="139" t="s">
        <v>200</v>
      </c>
      <c r="H50" s="138"/>
      <c r="I50" s="138"/>
      <c r="J50" s="137">
        <f t="shared" si="3"/>
        <v>11.6</v>
      </c>
      <c r="K50" s="137">
        <f t="shared" si="3"/>
        <v>0</v>
      </c>
      <c r="L50" s="137">
        <f t="shared" si="3"/>
        <v>0</v>
      </c>
    </row>
    <row r="51" spans="1:12" ht="12.75">
      <c r="A51" s="135" t="s">
        <v>218</v>
      </c>
      <c r="B51" s="135">
        <v>65</v>
      </c>
      <c r="C51" s="135">
        <v>2</v>
      </c>
      <c r="D51" s="139" t="s">
        <v>71</v>
      </c>
      <c r="E51" s="135">
        <v>41120</v>
      </c>
      <c r="F51" s="135">
        <v>850</v>
      </c>
      <c r="G51" s="139" t="s">
        <v>200</v>
      </c>
      <c r="H51" s="139" t="s">
        <v>201</v>
      </c>
      <c r="I51" s="135"/>
      <c r="J51" s="137">
        <f t="shared" si="3"/>
        <v>11.6</v>
      </c>
      <c r="K51" s="137">
        <f t="shared" si="3"/>
        <v>0</v>
      </c>
      <c r="L51" s="137">
        <f t="shared" si="3"/>
        <v>0</v>
      </c>
    </row>
    <row r="52" spans="1:12" ht="12.75">
      <c r="A52" s="142" t="s">
        <v>299</v>
      </c>
      <c r="B52" s="142">
        <v>65</v>
      </c>
      <c r="C52" s="142">
        <v>2</v>
      </c>
      <c r="D52" s="143" t="s">
        <v>71</v>
      </c>
      <c r="E52" s="142">
        <v>41120</v>
      </c>
      <c r="F52" s="142">
        <v>850</v>
      </c>
      <c r="G52" s="143" t="s">
        <v>200</v>
      </c>
      <c r="H52" s="143" t="s">
        <v>201</v>
      </c>
      <c r="I52" s="142">
        <v>925</v>
      </c>
      <c r="J52" s="144">
        <v>11.6</v>
      </c>
      <c r="K52" s="144">
        <v>0</v>
      </c>
      <c r="L52" s="144">
        <v>0</v>
      </c>
    </row>
    <row r="53" spans="1:12" ht="26.25">
      <c r="A53" s="140" t="s">
        <v>69</v>
      </c>
      <c r="B53" s="140">
        <v>89</v>
      </c>
      <c r="C53" s="140">
        <v>1</v>
      </c>
      <c r="D53" s="140"/>
      <c r="E53" s="140"/>
      <c r="F53" s="140"/>
      <c r="G53" s="140"/>
      <c r="H53" s="140"/>
      <c r="I53" s="140"/>
      <c r="J53" s="141">
        <f>J54+J75+J80+J85+J89+J95+J101+J112+J117+J122+J127+J132+J137+J147+J149+J142</f>
        <v>589.88719</v>
      </c>
      <c r="K53" s="141">
        <f>K54+K75+K80+K85+K89+K95+K101+K112+K117+K122+K127+K132+K137+K147+K149+K142</f>
        <v>414.4</v>
      </c>
      <c r="L53" s="141">
        <f>L54+L75+L80+L85+L89+L95+L101+L112+L117+L122+L127+L132+L137+L147+L149+L142</f>
        <v>417.6</v>
      </c>
    </row>
    <row r="54" spans="1:12" ht="52.5">
      <c r="A54" s="135" t="s">
        <v>251</v>
      </c>
      <c r="B54" s="135">
        <v>89</v>
      </c>
      <c r="C54" s="135">
        <v>1</v>
      </c>
      <c r="D54" s="139" t="s">
        <v>71</v>
      </c>
      <c r="E54" s="132">
        <v>44100</v>
      </c>
      <c r="F54" s="132"/>
      <c r="G54" s="132"/>
      <c r="H54" s="132"/>
      <c r="I54" s="132"/>
      <c r="J54" s="134">
        <f>прил5!J38</f>
        <v>42.18751999999999</v>
      </c>
      <c r="K54" s="134">
        <f>K55+K65+K60+K70</f>
        <v>42.2</v>
      </c>
      <c r="L54" s="134">
        <f>L55+L65+L60+L70</f>
        <v>42.2</v>
      </c>
    </row>
    <row r="55" spans="1:12" ht="52.5">
      <c r="A55" s="135" t="s">
        <v>251</v>
      </c>
      <c r="B55" s="135">
        <v>89</v>
      </c>
      <c r="C55" s="135">
        <v>1</v>
      </c>
      <c r="D55" s="139" t="s">
        <v>71</v>
      </c>
      <c r="E55" s="135">
        <v>44101</v>
      </c>
      <c r="F55" s="135">
        <v>100</v>
      </c>
      <c r="G55" s="135"/>
      <c r="H55" s="135"/>
      <c r="I55" s="135"/>
      <c r="J55" s="137">
        <f>J56</f>
        <v>18.221519999999998</v>
      </c>
      <c r="K55" s="137">
        <f aca="true" t="shared" si="4" ref="J55:L68">K56</f>
        <v>20.1</v>
      </c>
      <c r="L55" s="137">
        <f t="shared" si="4"/>
        <v>20.1</v>
      </c>
    </row>
    <row r="56" spans="1:12" ht="12.75">
      <c r="A56" s="135" t="s">
        <v>157</v>
      </c>
      <c r="B56" s="135">
        <v>89</v>
      </c>
      <c r="C56" s="135">
        <v>1</v>
      </c>
      <c r="D56" s="139" t="s">
        <v>71</v>
      </c>
      <c r="E56" s="135">
        <v>44101</v>
      </c>
      <c r="F56" s="135">
        <v>120</v>
      </c>
      <c r="G56" s="135"/>
      <c r="H56" s="135"/>
      <c r="I56" s="135"/>
      <c r="J56" s="137">
        <f>J57</f>
        <v>18.221519999999998</v>
      </c>
      <c r="K56" s="137">
        <f t="shared" si="4"/>
        <v>20.1</v>
      </c>
      <c r="L56" s="137">
        <f t="shared" si="4"/>
        <v>20.1</v>
      </c>
    </row>
    <row r="57" spans="1:12" ht="26.25">
      <c r="A57" s="135" t="s">
        <v>181</v>
      </c>
      <c r="B57" s="135">
        <v>89</v>
      </c>
      <c r="C57" s="135">
        <v>1</v>
      </c>
      <c r="D57" s="139" t="s">
        <v>71</v>
      </c>
      <c r="E57" s="135">
        <v>44101</v>
      </c>
      <c r="F57" s="135">
        <v>120</v>
      </c>
      <c r="G57" s="139" t="s">
        <v>200</v>
      </c>
      <c r="H57" s="138"/>
      <c r="I57" s="138"/>
      <c r="J57" s="137">
        <f t="shared" si="4"/>
        <v>18.221519999999998</v>
      </c>
      <c r="K57" s="137">
        <f t="shared" si="4"/>
        <v>20.1</v>
      </c>
      <c r="L57" s="137">
        <f t="shared" si="4"/>
        <v>20.1</v>
      </c>
    </row>
    <row r="58" spans="1:12" ht="12.75">
      <c r="A58" s="135" t="s">
        <v>218</v>
      </c>
      <c r="B58" s="135">
        <v>89</v>
      </c>
      <c r="C58" s="135">
        <v>1</v>
      </c>
      <c r="D58" s="139" t="s">
        <v>71</v>
      </c>
      <c r="E58" s="135">
        <v>44101</v>
      </c>
      <c r="F58" s="135">
        <v>120</v>
      </c>
      <c r="G58" s="139" t="s">
        <v>200</v>
      </c>
      <c r="H58" s="139" t="s">
        <v>201</v>
      </c>
      <c r="I58" s="135"/>
      <c r="J58" s="137">
        <f>J59</f>
        <v>18.221519999999998</v>
      </c>
      <c r="K58" s="137">
        <f t="shared" si="4"/>
        <v>20.1</v>
      </c>
      <c r="L58" s="137">
        <f t="shared" si="4"/>
        <v>20.1</v>
      </c>
    </row>
    <row r="59" spans="1:12" ht="12.75">
      <c r="A59" s="142" t="s">
        <v>299</v>
      </c>
      <c r="B59" s="142">
        <v>89</v>
      </c>
      <c r="C59" s="142">
        <v>1</v>
      </c>
      <c r="D59" s="143" t="s">
        <v>71</v>
      </c>
      <c r="E59" s="142">
        <v>44101</v>
      </c>
      <c r="F59" s="142">
        <v>120</v>
      </c>
      <c r="G59" s="143" t="s">
        <v>200</v>
      </c>
      <c r="H59" s="143" t="s">
        <v>201</v>
      </c>
      <c r="I59" s="142">
        <v>925</v>
      </c>
      <c r="J59" s="144">
        <f>прил5!J40</f>
        <v>18.221519999999998</v>
      </c>
      <c r="K59" s="144">
        <f>прил5!K40</f>
        <v>20.1</v>
      </c>
      <c r="L59" s="144">
        <f>прил5!L40</f>
        <v>20.1</v>
      </c>
    </row>
    <row r="60" spans="1:12" ht="26.25">
      <c r="A60" s="135" t="s">
        <v>270</v>
      </c>
      <c r="B60" s="135">
        <v>89</v>
      </c>
      <c r="C60" s="135">
        <v>1</v>
      </c>
      <c r="D60" s="139" t="s">
        <v>71</v>
      </c>
      <c r="E60" s="135">
        <v>44101</v>
      </c>
      <c r="F60" s="135">
        <v>200</v>
      </c>
      <c r="G60" s="135"/>
      <c r="H60" s="135"/>
      <c r="I60" s="135"/>
      <c r="J60" s="137">
        <f>J61</f>
        <v>2.883</v>
      </c>
      <c r="K60" s="137">
        <f t="shared" si="4"/>
        <v>1</v>
      </c>
      <c r="L60" s="137">
        <f t="shared" si="4"/>
        <v>1</v>
      </c>
    </row>
    <row r="61" spans="1:12" ht="12.75">
      <c r="A61" s="135" t="s">
        <v>180</v>
      </c>
      <c r="B61" s="135">
        <v>89</v>
      </c>
      <c r="C61" s="135">
        <v>1</v>
      </c>
      <c r="D61" s="139" t="s">
        <v>71</v>
      </c>
      <c r="E61" s="135">
        <v>44101</v>
      </c>
      <c r="F61" s="135">
        <v>240</v>
      </c>
      <c r="G61" s="135"/>
      <c r="H61" s="135"/>
      <c r="I61" s="135"/>
      <c r="J61" s="137">
        <f>J62</f>
        <v>2.883</v>
      </c>
      <c r="K61" s="137">
        <f t="shared" si="4"/>
        <v>1</v>
      </c>
      <c r="L61" s="137">
        <f t="shared" si="4"/>
        <v>1</v>
      </c>
    </row>
    <row r="62" spans="1:12" ht="26.25">
      <c r="A62" s="135" t="s">
        <v>181</v>
      </c>
      <c r="B62" s="135">
        <v>89</v>
      </c>
      <c r="C62" s="135">
        <v>1</v>
      </c>
      <c r="D62" s="139" t="s">
        <v>71</v>
      </c>
      <c r="E62" s="135">
        <v>44101</v>
      </c>
      <c r="F62" s="135">
        <v>240</v>
      </c>
      <c r="G62" s="139" t="s">
        <v>200</v>
      </c>
      <c r="H62" s="138"/>
      <c r="I62" s="138"/>
      <c r="J62" s="137">
        <f t="shared" si="4"/>
        <v>2.883</v>
      </c>
      <c r="K62" s="137">
        <f t="shared" si="4"/>
        <v>1</v>
      </c>
      <c r="L62" s="137">
        <f t="shared" si="4"/>
        <v>1</v>
      </c>
    </row>
    <row r="63" spans="1:12" ht="12.75">
      <c r="A63" s="135" t="s">
        <v>218</v>
      </c>
      <c r="B63" s="135">
        <v>89</v>
      </c>
      <c r="C63" s="135">
        <v>1</v>
      </c>
      <c r="D63" s="139" t="s">
        <v>71</v>
      </c>
      <c r="E63" s="135">
        <v>44101</v>
      </c>
      <c r="F63" s="135">
        <v>240</v>
      </c>
      <c r="G63" s="139" t="s">
        <v>200</v>
      </c>
      <c r="H63" s="139" t="s">
        <v>201</v>
      </c>
      <c r="I63" s="135"/>
      <c r="J63" s="137">
        <f>J64</f>
        <v>2.883</v>
      </c>
      <c r="K63" s="137">
        <f t="shared" si="4"/>
        <v>1</v>
      </c>
      <c r="L63" s="137">
        <f t="shared" si="4"/>
        <v>1</v>
      </c>
    </row>
    <row r="64" spans="1:12" ht="12.75">
      <c r="A64" s="142" t="s">
        <v>299</v>
      </c>
      <c r="B64" s="142">
        <v>89</v>
      </c>
      <c r="C64" s="142">
        <v>1</v>
      </c>
      <c r="D64" s="143" t="s">
        <v>71</v>
      </c>
      <c r="E64" s="142">
        <v>44101</v>
      </c>
      <c r="F64" s="142">
        <v>240</v>
      </c>
      <c r="G64" s="143" t="s">
        <v>200</v>
      </c>
      <c r="H64" s="143" t="s">
        <v>201</v>
      </c>
      <c r="I64" s="142">
        <v>925</v>
      </c>
      <c r="J64" s="144">
        <f>прил5!J42</f>
        <v>2.883</v>
      </c>
      <c r="K64" s="144">
        <f>прил5!K42</f>
        <v>1</v>
      </c>
      <c r="L64" s="144">
        <f>прил5!L42</f>
        <v>1</v>
      </c>
    </row>
    <row r="65" spans="1:12" ht="52.5">
      <c r="A65" s="135" t="s">
        <v>252</v>
      </c>
      <c r="B65" s="135">
        <v>89</v>
      </c>
      <c r="C65" s="135">
        <v>1</v>
      </c>
      <c r="D65" s="139" t="s">
        <v>71</v>
      </c>
      <c r="E65" s="135">
        <v>44106</v>
      </c>
      <c r="F65" s="135">
        <v>100</v>
      </c>
      <c r="G65" s="135"/>
      <c r="H65" s="135"/>
      <c r="I65" s="135"/>
      <c r="J65" s="137">
        <f>J66</f>
        <v>18.2</v>
      </c>
      <c r="K65" s="137">
        <f t="shared" si="4"/>
        <v>20.1</v>
      </c>
      <c r="L65" s="137">
        <f t="shared" si="4"/>
        <v>20.1</v>
      </c>
    </row>
    <row r="66" spans="1:12" ht="12.75">
      <c r="A66" s="135" t="s">
        <v>157</v>
      </c>
      <c r="B66" s="135">
        <v>89</v>
      </c>
      <c r="C66" s="135">
        <v>1</v>
      </c>
      <c r="D66" s="139" t="s">
        <v>71</v>
      </c>
      <c r="E66" s="135">
        <v>44106</v>
      </c>
      <c r="F66" s="135">
        <v>120</v>
      </c>
      <c r="G66" s="135"/>
      <c r="H66" s="135"/>
      <c r="I66" s="135"/>
      <c r="J66" s="137">
        <f>J67</f>
        <v>18.2</v>
      </c>
      <c r="K66" s="137">
        <f t="shared" si="4"/>
        <v>20.1</v>
      </c>
      <c r="L66" s="137">
        <f t="shared" si="4"/>
        <v>20.1</v>
      </c>
    </row>
    <row r="67" spans="1:12" ht="26.25">
      <c r="A67" s="135" t="s">
        <v>181</v>
      </c>
      <c r="B67" s="135">
        <v>89</v>
      </c>
      <c r="C67" s="135">
        <v>1</v>
      </c>
      <c r="D67" s="139" t="s">
        <v>71</v>
      </c>
      <c r="E67" s="135">
        <v>44106</v>
      </c>
      <c r="F67" s="135">
        <v>120</v>
      </c>
      <c r="G67" s="139" t="s">
        <v>200</v>
      </c>
      <c r="H67" s="138"/>
      <c r="I67" s="138"/>
      <c r="J67" s="137">
        <f t="shared" si="4"/>
        <v>18.2</v>
      </c>
      <c r="K67" s="137">
        <f t="shared" si="4"/>
        <v>20.1</v>
      </c>
      <c r="L67" s="137">
        <f t="shared" si="4"/>
        <v>20.1</v>
      </c>
    </row>
    <row r="68" spans="1:12" ht="12.75">
      <c r="A68" s="135" t="s">
        <v>218</v>
      </c>
      <c r="B68" s="135">
        <v>89</v>
      </c>
      <c r="C68" s="135">
        <v>1</v>
      </c>
      <c r="D68" s="139" t="s">
        <v>71</v>
      </c>
      <c r="E68" s="135">
        <v>44106</v>
      </c>
      <c r="F68" s="135">
        <v>120</v>
      </c>
      <c r="G68" s="139" t="s">
        <v>200</v>
      </c>
      <c r="H68" s="139" t="s">
        <v>201</v>
      </c>
      <c r="I68" s="135"/>
      <c r="J68" s="137">
        <f>J69</f>
        <v>18.2</v>
      </c>
      <c r="K68" s="137">
        <f t="shared" si="4"/>
        <v>20.1</v>
      </c>
      <c r="L68" s="137">
        <f t="shared" si="4"/>
        <v>20.1</v>
      </c>
    </row>
    <row r="69" spans="1:12" ht="12.75">
      <c r="A69" s="142" t="s">
        <v>299</v>
      </c>
      <c r="B69" s="142">
        <v>89</v>
      </c>
      <c r="C69" s="142">
        <v>1</v>
      </c>
      <c r="D69" s="143" t="s">
        <v>71</v>
      </c>
      <c r="E69" s="142">
        <v>44106</v>
      </c>
      <c r="F69" s="142">
        <v>120</v>
      </c>
      <c r="G69" s="143" t="s">
        <v>200</v>
      </c>
      <c r="H69" s="143" t="s">
        <v>201</v>
      </c>
      <c r="I69" s="142">
        <v>925</v>
      </c>
      <c r="J69" s="144">
        <f>прил5!J45</f>
        <v>18.2</v>
      </c>
      <c r="K69" s="144">
        <f>прил5!K45</f>
        <v>20.1</v>
      </c>
      <c r="L69" s="144">
        <f>прил5!L45</f>
        <v>20.1</v>
      </c>
    </row>
    <row r="70" spans="1:12" ht="26.25">
      <c r="A70" s="135" t="s">
        <v>270</v>
      </c>
      <c r="B70" s="135">
        <v>89</v>
      </c>
      <c r="C70" s="135">
        <v>1</v>
      </c>
      <c r="D70" s="139" t="s">
        <v>71</v>
      </c>
      <c r="E70" s="135">
        <v>44106</v>
      </c>
      <c r="F70" s="135">
        <v>200</v>
      </c>
      <c r="G70" s="135"/>
      <c r="H70" s="135"/>
      <c r="I70" s="135"/>
      <c r="J70" s="137">
        <f>J71</f>
        <v>2.883</v>
      </c>
      <c r="K70" s="137">
        <f aca="true" t="shared" si="5" ref="J70:L87">K71</f>
        <v>1</v>
      </c>
      <c r="L70" s="137">
        <f t="shared" si="5"/>
        <v>1</v>
      </c>
    </row>
    <row r="71" spans="1:12" ht="12.75">
      <c r="A71" s="135" t="s">
        <v>180</v>
      </c>
      <c r="B71" s="135">
        <v>89</v>
      </c>
      <c r="C71" s="135">
        <v>1</v>
      </c>
      <c r="D71" s="139" t="s">
        <v>71</v>
      </c>
      <c r="E71" s="135">
        <v>44106</v>
      </c>
      <c r="F71" s="135">
        <v>240</v>
      </c>
      <c r="G71" s="135"/>
      <c r="H71" s="135"/>
      <c r="I71" s="135"/>
      <c r="J71" s="137">
        <f>J72</f>
        <v>2.883</v>
      </c>
      <c r="K71" s="137">
        <f t="shared" si="5"/>
        <v>1</v>
      </c>
      <c r="L71" s="137">
        <f t="shared" si="5"/>
        <v>1</v>
      </c>
    </row>
    <row r="72" spans="1:12" ht="26.25">
      <c r="A72" s="135" t="s">
        <v>181</v>
      </c>
      <c r="B72" s="135">
        <v>89</v>
      </c>
      <c r="C72" s="135">
        <v>1</v>
      </c>
      <c r="D72" s="139" t="s">
        <v>71</v>
      </c>
      <c r="E72" s="135">
        <v>44106</v>
      </c>
      <c r="F72" s="135">
        <v>240</v>
      </c>
      <c r="G72" s="139" t="s">
        <v>200</v>
      </c>
      <c r="H72" s="138"/>
      <c r="I72" s="138"/>
      <c r="J72" s="137">
        <f t="shared" si="5"/>
        <v>2.883</v>
      </c>
      <c r="K72" s="137">
        <f t="shared" si="5"/>
        <v>1</v>
      </c>
      <c r="L72" s="137">
        <f t="shared" si="5"/>
        <v>1</v>
      </c>
    </row>
    <row r="73" spans="1:12" ht="12.75">
      <c r="A73" s="135" t="s">
        <v>218</v>
      </c>
      <c r="B73" s="135">
        <v>89</v>
      </c>
      <c r="C73" s="135">
        <v>1</v>
      </c>
      <c r="D73" s="139" t="s">
        <v>71</v>
      </c>
      <c r="E73" s="135">
        <v>44106</v>
      </c>
      <c r="F73" s="135">
        <v>240</v>
      </c>
      <c r="G73" s="139" t="s">
        <v>200</v>
      </c>
      <c r="H73" s="139" t="s">
        <v>201</v>
      </c>
      <c r="I73" s="135"/>
      <c r="J73" s="137">
        <f>J74</f>
        <v>2.883</v>
      </c>
      <c r="K73" s="137">
        <f t="shared" si="5"/>
        <v>1</v>
      </c>
      <c r="L73" s="137">
        <f t="shared" si="5"/>
        <v>1</v>
      </c>
    </row>
    <row r="74" spans="1:12" ht="12.75">
      <c r="A74" s="142" t="s">
        <v>299</v>
      </c>
      <c r="B74" s="142">
        <v>89</v>
      </c>
      <c r="C74" s="142">
        <v>1</v>
      </c>
      <c r="D74" s="143" t="s">
        <v>71</v>
      </c>
      <c r="E74" s="142">
        <v>44106</v>
      </c>
      <c r="F74" s="142">
        <v>240</v>
      </c>
      <c r="G74" s="143" t="s">
        <v>200</v>
      </c>
      <c r="H74" s="143" t="s">
        <v>201</v>
      </c>
      <c r="I74" s="142">
        <v>925</v>
      </c>
      <c r="J74" s="144">
        <f>прил5!J47</f>
        <v>2.883</v>
      </c>
      <c r="K74" s="144">
        <f>прил5!K47</f>
        <v>1</v>
      </c>
      <c r="L74" s="144">
        <f>прил5!L47</f>
        <v>1</v>
      </c>
    </row>
    <row r="75" spans="1:12" ht="26.25">
      <c r="A75" s="139" t="s">
        <v>270</v>
      </c>
      <c r="B75" s="139">
        <v>89</v>
      </c>
      <c r="C75" s="139">
        <v>1</v>
      </c>
      <c r="D75" s="139" t="s">
        <v>71</v>
      </c>
      <c r="E75" s="132">
        <v>77150</v>
      </c>
      <c r="F75" s="132">
        <v>200</v>
      </c>
      <c r="G75" s="132"/>
      <c r="H75" s="132"/>
      <c r="I75" s="132"/>
      <c r="J75" s="147">
        <f>J76</f>
        <v>0</v>
      </c>
      <c r="K75" s="147">
        <f t="shared" si="5"/>
        <v>0</v>
      </c>
      <c r="L75" s="147">
        <f t="shared" si="5"/>
        <v>0</v>
      </c>
    </row>
    <row r="76" spans="1:12" ht="26.25">
      <c r="A76" s="135" t="s">
        <v>158</v>
      </c>
      <c r="B76" s="135">
        <v>89</v>
      </c>
      <c r="C76" s="135">
        <v>1</v>
      </c>
      <c r="D76" s="139" t="s">
        <v>71</v>
      </c>
      <c r="E76" s="135">
        <v>77150</v>
      </c>
      <c r="F76" s="135">
        <v>240</v>
      </c>
      <c r="G76" s="135"/>
      <c r="H76" s="135"/>
      <c r="I76" s="135"/>
      <c r="J76" s="137">
        <f>J77</f>
        <v>0</v>
      </c>
      <c r="K76" s="137">
        <f t="shared" si="5"/>
        <v>0</v>
      </c>
      <c r="L76" s="137">
        <f t="shared" si="5"/>
        <v>0</v>
      </c>
    </row>
    <row r="77" spans="1:12" ht="66">
      <c r="A77" s="135" t="s">
        <v>272</v>
      </c>
      <c r="B77" s="135">
        <v>89</v>
      </c>
      <c r="C77" s="135">
        <v>1</v>
      </c>
      <c r="D77" s="139" t="s">
        <v>71</v>
      </c>
      <c r="E77" s="135">
        <v>77150</v>
      </c>
      <c r="F77" s="135">
        <v>240</v>
      </c>
      <c r="G77" s="139" t="s">
        <v>200</v>
      </c>
      <c r="H77" s="138"/>
      <c r="I77" s="138"/>
      <c r="J77" s="137">
        <f t="shared" si="5"/>
        <v>0</v>
      </c>
      <c r="K77" s="137">
        <f t="shared" si="5"/>
        <v>0</v>
      </c>
      <c r="L77" s="137">
        <f t="shared" si="5"/>
        <v>0</v>
      </c>
    </row>
    <row r="78" spans="1:12" ht="26.25">
      <c r="A78" s="135" t="s">
        <v>300</v>
      </c>
      <c r="B78" s="135">
        <v>89</v>
      </c>
      <c r="C78" s="135">
        <v>1</v>
      </c>
      <c r="D78" s="139" t="s">
        <v>71</v>
      </c>
      <c r="E78" s="135">
        <v>77150</v>
      </c>
      <c r="F78" s="135">
        <v>240</v>
      </c>
      <c r="G78" s="139" t="s">
        <v>200</v>
      </c>
      <c r="H78" s="139" t="s">
        <v>201</v>
      </c>
      <c r="I78" s="135"/>
      <c r="J78" s="137">
        <f>J79</f>
        <v>0</v>
      </c>
      <c r="K78" s="137">
        <f t="shared" si="5"/>
        <v>0</v>
      </c>
      <c r="L78" s="137">
        <f t="shared" si="5"/>
        <v>0</v>
      </c>
    </row>
    <row r="79" spans="1:12" ht="12.75">
      <c r="A79" s="142" t="s">
        <v>299</v>
      </c>
      <c r="B79" s="142">
        <v>89</v>
      </c>
      <c r="C79" s="142">
        <v>1</v>
      </c>
      <c r="D79" s="143" t="s">
        <v>71</v>
      </c>
      <c r="E79" s="142">
        <v>77150</v>
      </c>
      <c r="F79" s="142">
        <v>240</v>
      </c>
      <c r="G79" s="143" t="s">
        <v>200</v>
      </c>
      <c r="H79" s="143" t="s">
        <v>201</v>
      </c>
      <c r="I79" s="142">
        <v>925</v>
      </c>
      <c r="J79" s="144">
        <f>прил4!I54</f>
        <v>0</v>
      </c>
      <c r="K79" s="144">
        <f>прил4!J54</f>
        <v>0</v>
      </c>
      <c r="L79" s="144">
        <f>прил4!K54</f>
        <v>0</v>
      </c>
    </row>
    <row r="80" spans="1:12" ht="12.75" hidden="1">
      <c r="A80" s="139" t="s">
        <v>273</v>
      </c>
      <c r="B80" s="139">
        <v>89</v>
      </c>
      <c r="C80" s="139">
        <v>1</v>
      </c>
      <c r="D80" s="139" t="s">
        <v>71</v>
      </c>
      <c r="E80" s="132">
        <v>44202</v>
      </c>
      <c r="F80" s="132">
        <v>500</v>
      </c>
      <c r="G80" s="132"/>
      <c r="H80" s="132"/>
      <c r="I80" s="132"/>
      <c r="J80" s="147">
        <f>J81</f>
        <v>0</v>
      </c>
      <c r="K80" s="147">
        <f t="shared" si="5"/>
        <v>0</v>
      </c>
      <c r="L80" s="147">
        <f t="shared" si="5"/>
        <v>0</v>
      </c>
    </row>
    <row r="81" spans="1:12" ht="12.75" hidden="1">
      <c r="A81" s="135" t="s">
        <v>60</v>
      </c>
      <c r="B81" s="135">
        <v>89</v>
      </c>
      <c r="C81" s="135">
        <v>1</v>
      </c>
      <c r="D81" s="139" t="s">
        <v>71</v>
      </c>
      <c r="E81" s="135">
        <v>44202</v>
      </c>
      <c r="F81" s="135">
        <v>540</v>
      </c>
      <c r="G81" s="135"/>
      <c r="H81" s="135"/>
      <c r="I81" s="135"/>
      <c r="J81" s="137">
        <f>J82</f>
        <v>0</v>
      </c>
      <c r="K81" s="137">
        <f t="shared" si="5"/>
        <v>0</v>
      </c>
      <c r="L81" s="137">
        <f t="shared" si="5"/>
        <v>0</v>
      </c>
    </row>
    <row r="82" spans="1:12" ht="26.25" hidden="1">
      <c r="A82" s="135" t="s">
        <v>221</v>
      </c>
      <c r="B82" s="135">
        <v>89</v>
      </c>
      <c r="C82" s="135">
        <v>1</v>
      </c>
      <c r="D82" s="139" t="s">
        <v>71</v>
      </c>
      <c r="E82" s="135">
        <v>44202</v>
      </c>
      <c r="F82" s="135">
        <v>540</v>
      </c>
      <c r="G82" s="139" t="s">
        <v>200</v>
      </c>
      <c r="H82" s="138"/>
      <c r="I82" s="138"/>
      <c r="J82" s="137">
        <f t="shared" si="5"/>
        <v>0</v>
      </c>
      <c r="K82" s="137">
        <f t="shared" si="5"/>
        <v>0</v>
      </c>
      <c r="L82" s="137">
        <f t="shared" si="5"/>
        <v>0</v>
      </c>
    </row>
    <row r="83" spans="1:12" ht="26.25" hidden="1">
      <c r="A83" s="135" t="s">
        <v>300</v>
      </c>
      <c r="B83" s="135">
        <v>89</v>
      </c>
      <c r="C83" s="135">
        <v>1</v>
      </c>
      <c r="D83" s="139" t="s">
        <v>71</v>
      </c>
      <c r="E83" s="135">
        <v>44202</v>
      </c>
      <c r="F83" s="135">
        <v>540</v>
      </c>
      <c r="G83" s="139" t="s">
        <v>200</v>
      </c>
      <c r="H83" s="139" t="s">
        <v>220</v>
      </c>
      <c r="I83" s="135"/>
      <c r="J83" s="137">
        <f>J84</f>
        <v>0</v>
      </c>
      <c r="K83" s="137">
        <f t="shared" si="5"/>
        <v>0</v>
      </c>
      <c r="L83" s="137">
        <f t="shared" si="5"/>
        <v>0</v>
      </c>
    </row>
    <row r="84" spans="1:12" ht="12.75" hidden="1">
      <c r="A84" s="142" t="s">
        <v>299</v>
      </c>
      <c r="B84" s="142">
        <v>89</v>
      </c>
      <c r="C84" s="142">
        <v>1</v>
      </c>
      <c r="D84" s="143" t="s">
        <v>71</v>
      </c>
      <c r="E84" s="142">
        <v>44202</v>
      </c>
      <c r="F84" s="142">
        <v>540</v>
      </c>
      <c r="G84" s="143" t="s">
        <v>200</v>
      </c>
      <c r="H84" s="143" t="s">
        <v>220</v>
      </c>
      <c r="I84" s="142">
        <v>925</v>
      </c>
      <c r="J84" s="144">
        <f>прил5!J49</f>
        <v>0</v>
      </c>
      <c r="K84" s="144">
        <f>прил5!K49</f>
        <v>0</v>
      </c>
      <c r="L84" s="144">
        <f>прил5!L49</f>
        <v>0</v>
      </c>
    </row>
    <row r="85" spans="1:12" ht="12.75" hidden="1">
      <c r="A85" s="135" t="s">
        <v>274</v>
      </c>
      <c r="B85" s="135">
        <v>89</v>
      </c>
      <c r="C85" s="135">
        <v>1</v>
      </c>
      <c r="D85" s="139" t="s">
        <v>71</v>
      </c>
      <c r="E85" s="132">
        <v>41180</v>
      </c>
      <c r="F85" s="132">
        <v>800</v>
      </c>
      <c r="G85" s="132"/>
      <c r="H85" s="132"/>
      <c r="I85" s="132"/>
      <c r="J85" s="146">
        <f aca="true" t="shared" si="6" ref="J85:L86">J86</f>
        <v>0</v>
      </c>
      <c r="K85" s="146">
        <f t="shared" si="6"/>
        <v>0</v>
      </c>
      <c r="L85" s="146">
        <f t="shared" si="6"/>
        <v>0</v>
      </c>
    </row>
    <row r="86" spans="1:12" ht="12.75" hidden="1">
      <c r="A86" s="135" t="s">
        <v>114</v>
      </c>
      <c r="B86" s="135">
        <v>89</v>
      </c>
      <c r="C86" s="135">
        <v>1</v>
      </c>
      <c r="D86" s="139" t="s">
        <v>71</v>
      </c>
      <c r="E86" s="135">
        <v>41180</v>
      </c>
      <c r="F86" s="135">
        <v>870</v>
      </c>
      <c r="G86" s="139"/>
      <c r="H86" s="139"/>
      <c r="I86" s="135"/>
      <c r="J86" s="137">
        <f t="shared" si="6"/>
        <v>0</v>
      </c>
      <c r="K86" s="137">
        <f t="shared" si="6"/>
        <v>0</v>
      </c>
      <c r="L86" s="137">
        <f t="shared" si="6"/>
        <v>0</v>
      </c>
    </row>
    <row r="87" spans="1:12" ht="26.25" hidden="1">
      <c r="A87" s="135" t="s">
        <v>300</v>
      </c>
      <c r="B87" s="135">
        <v>89</v>
      </c>
      <c r="C87" s="135">
        <v>1</v>
      </c>
      <c r="D87" s="139" t="s">
        <v>71</v>
      </c>
      <c r="E87" s="135">
        <v>41180</v>
      </c>
      <c r="F87" s="135">
        <v>870</v>
      </c>
      <c r="G87" s="139" t="s">
        <v>200</v>
      </c>
      <c r="H87" s="139" t="s">
        <v>139</v>
      </c>
      <c r="I87" s="135"/>
      <c r="J87" s="137">
        <f>J88</f>
        <v>0</v>
      </c>
      <c r="K87" s="137">
        <f t="shared" si="5"/>
        <v>0</v>
      </c>
      <c r="L87" s="137">
        <f t="shared" si="5"/>
        <v>0</v>
      </c>
    </row>
    <row r="88" spans="1:12" ht="12.75" hidden="1">
      <c r="A88" s="142" t="s">
        <v>299</v>
      </c>
      <c r="B88" s="142">
        <v>89</v>
      </c>
      <c r="C88" s="142">
        <v>1</v>
      </c>
      <c r="D88" s="143" t="s">
        <v>71</v>
      </c>
      <c r="E88" s="142">
        <v>41180</v>
      </c>
      <c r="F88" s="142">
        <v>870</v>
      </c>
      <c r="G88" s="143" t="s">
        <v>200</v>
      </c>
      <c r="H88" s="143" t="s">
        <v>139</v>
      </c>
      <c r="I88" s="142">
        <v>925</v>
      </c>
      <c r="J88" s="144">
        <f>прил5!J61</f>
        <v>0</v>
      </c>
      <c r="K88" s="144">
        <f>прил5!K61</f>
        <v>0</v>
      </c>
      <c r="L88" s="144">
        <f>прил5!L61</f>
        <v>0</v>
      </c>
    </row>
    <row r="89" spans="1:12" ht="12.75" hidden="1">
      <c r="A89" s="135" t="s">
        <v>141</v>
      </c>
      <c r="B89" s="135">
        <v>89</v>
      </c>
      <c r="C89" s="135">
        <v>1</v>
      </c>
      <c r="D89" s="139" t="s">
        <v>71</v>
      </c>
      <c r="E89" s="132">
        <v>41220</v>
      </c>
      <c r="F89" s="132"/>
      <c r="G89" s="132"/>
      <c r="H89" s="132"/>
      <c r="I89" s="132"/>
      <c r="J89" s="134">
        <f>J90</f>
        <v>0</v>
      </c>
      <c r="K89" s="134">
        <f>K90</f>
        <v>0</v>
      </c>
      <c r="L89" s="134">
        <f>L90</f>
        <v>0</v>
      </c>
    </row>
    <row r="90" spans="1:12" ht="12.75" hidden="1">
      <c r="A90" s="135" t="s">
        <v>161</v>
      </c>
      <c r="B90" s="135">
        <v>89</v>
      </c>
      <c r="C90" s="135">
        <v>1</v>
      </c>
      <c r="D90" s="139" t="s">
        <v>71</v>
      </c>
      <c r="E90" s="135">
        <v>41220</v>
      </c>
      <c r="F90" s="135">
        <v>800</v>
      </c>
      <c r="G90" s="135"/>
      <c r="H90" s="135"/>
      <c r="I90" s="135"/>
      <c r="J90" s="137">
        <f>J91</f>
        <v>0</v>
      </c>
      <c r="K90" s="137">
        <f aca="true" t="shared" si="7" ref="J90:L99">K91</f>
        <v>0</v>
      </c>
      <c r="L90" s="137">
        <f t="shared" si="7"/>
        <v>0</v>
      </c>
    </row>
    <row r="91" spans="1:12" ht="26.25" hidden="1">
      <c r="A91" s="135" t="s">
        <v>205</v>
      </c>
      <c r="B91" s="135">
        <v>89</v>
      </c>
      <c r="C91" s="135">
        <v>1</v>
      </c>
      <c r="D91" s="139" t="s">
        <v>71</v>
      </c>
      <c r="E91" s="135">
        <v>41220</v>
      </c>
      <c r="F91" s="135">
        <v>830</v>
      </c>
      <c r="G91" s="135"/>
      <c r="H91" s="135"/>
      <c r="I91" s="135"/>
      <c r="J91" s="137">
        <f>J92</f>
        <v>0</v>
      </c>
      <c r="K91" s="137">
        <f t="shared" si="7"/>
        <v>0</v>
      </c>
      <c r="L91" s="137">
        <f t="shared" si="7"/>
        <v>0</v>
      </c>
    </row>
    <row r="92" spans="1:12" ht="12.75" hidden="1">
      <c r="A92" s="135" t="s">
        <v>141</v>
      </c>
      <c r="B92" s="135">
        <v>89</v>
      </c>
      <c r="C92" s="135">
        <v>1</v>
      </c>
      <c r="D92" s="139" t="s">
        <v>71</v>
      </c>
      <c r="E92" s="135">
        <v>41220</v>
      </c>
      <c r="F92" s="135">
        <v>830</v>
      </c>
      <c r="G92" s="139" t="s">
        <v>200</v>
      </c>
      <c r="H92" s="138"/>
      <c r="I92" s="138"/>
      <c r="J92" s="137">
        <f t="shared" si="7"/>
        <v>0</v>
      </c>
      <c r="K92" s="137">
        <f t="shared" si="7"/>
        <v>0</v>
      </c>
      <c r="L92" s="137">
        <f t="shared" si="7"/>
        <v>0</v>
      </c>
    </row>
    <row r="93" spans="1:12" ht="39" hidden="1">
      <c r="A93" s="135" t="s">
        <v>32</v>
      </c>
      <c r="B93" s="135">
        <v>89</v>
      </c>
      <c r="C93" s="135">
        <v>1</v>
      </c>
      <c r="D93" s="139" t="s">
        <v>71</v>
      </c>
      <c r="E93" s="135">
        <v>41220</v>
      </c>
      <c r="F93" s="135">
        <v>830</v>
      </c>
      <c r="G93" s="139" t="s">
        <v>200</v>
      </c>
      <c r="H93" s="139" t="s">
        <v>172</v>
      </c>
      <c r="I93" s="135"/>
      <c r="J93" s="137">
        <f>J94</f>
        <v>0</v>
      </c>
      <c r="K93" s="137">
        <f t="shared" si="7"/>
        <v>0</v>
      </c>
      <c r="L93" s="137">
        <f t="shared" si="7"/>
        <v>0</v>
      </c>
    </row>
    <row r="94" spans="1:12" ht="12.75" hidden="1">
      <c r="A94" s="142" t="s">
        <v>299</v>
      </c>
      <c r="B94" s="142">
        <v>89</v>
      </c>
      <c r="C94" s="142">
        <v>1</v>
      </c>
      <c r="D94" s="143" t="s">
        <v>71</v>
      </c>
      <c r="E94" s="142">
        <v>41220</v>
      </c>
      <c r="F94" s="142">
        <v>830</v>
      </c>
      <c r="G94" s="143" t="s">
        <v>200</v>
      </c>
      <c r="H94" s="143" t="s">
        <v>172</v>
      </c>
      <c r="I94" s="142">
        <v>925</v>
      </c>
      <c r="J94" s="144">
        <f>прил5!J67</f>
        <v>0</v>
      </c>
      <c r="K94" s="144"/>
      <c r="L94" s="144"/>
    </row>
    <row r="95" spans="1:12" ht="26.25" hidden="1">
      <c r="A95" s="135" t="s">
        <v>275</v>
      </c>
      <c r="B95" s="135">
        <v>89</v>
      </c>
      <c r="C95" s="135">
        <v>1</v>
      </c>
      <c r="D95" s="139" t="s">
        <v>71</v>
      </c>
      <c r="E95" s="132">
        <v>42200</v>
      </c>
      <c r="F95" s="132"/>
      <c r="G95" s="132"/>
      <c r="H95" s="132"/>
      <c r="I95" s="132"/>
      <c r="J95" s="134">
        <f>J96</f>
        <v>0</v>
      </c>
      <c r="K95" s="134">
        <f>K96</f>
        <v>0</v>
      </c>
      <c r="L95" s="134">
        <f>L96</f>
        <v>0</v>
      </c>
    </row>
    <row r="96" spans="1:12" ht="26.25" hidden="1">
      <c r="A96" s="135" t="s">
        <v>270</v>
      </c>
      <c r="B96" s="135">
        <v>89</v>
      </c>
      <c r="C96" s="135">
        <v>1</v>
      </c>
      <c r="D96" s="139" t="s">
        <v>71</v>
      </c>
      <c r="E96" s="135">
        <v>42200</v>
      </c>
      <c r="F96" s="135">
        <v>200</v>
      </c>
      <c r="G96" s="135"/>
      <c r="H96" s="135"/>
      <c r="I96" s="135"/>
      <c r="J96" s="137">
        <f>J97</f>
        <v>0</v>
      </c>
      <c r="K96" s="137">
        <f t="shared" si="7"/>
        <v>0</v>
      </c>
      <c r="L96" s="137">
        <f t="shared" si="7"/>
        <v>0</v>
      </c>
    </row>
    <row r="97" spans="1:12" ht="26.25" hidden="1">
      <c r="A97" s="135" t="s">
        <v>158</v>
      </c>
      <c r="B97" s="135">
        <v>89</v>
      </c>
      <c r="C97" s="135">
        <v>1</v>
      </c>
      <c r="D97" s="139" t="s">
        <v>71</v>
      </c>
      <c r="E97" s="135">
        <v>42200</v>
      </c>
      <c r="F97" s="135">
        <v>240</v>
      </c>
      <c r="G97" s="135"/>
      <c r="H97" s="135"/>
      <c r="I97" s="135"/>
      <c r="J97" s="137">
        <f>J98</f>
        <v>0</v>
      </c>
      <c r="K97" s="137">
        <f t="shared" si="7"/>
        <v>0</v>
      </c>
      <c r="L97" s="137">
        <f t="shared" si="7"/>
        <v>0</v>
      </c>
    </row>
    <row r="98" spans="1:12" ht="12.75" hidden="1">
      <c r="A98" s="135" t="s">
        <v>218</v>
      </c>
      <c r="B98" s="135">
        <v>89</v>
      </c>
      <c r="C98" s="135">
        <v>1</v>
      </c>
      <c r="D98" s="139" t="s">
        <v>71</v>
      </c>
      <c r="E98" s="135">
        <v>42200</v>
      </c>
      <c r="F98" s="135">
        <v>240</v>
      </c>
      <c r="G98" s="139" t="s">
        <v>200</v>
      </c>
      <c r="H98" s="138"/>
      <c r="I98" s="138"/>
      <c r="J98" s="137">
        <f t="shared" si="7"/>
        <v>0</v>
      </c>
      <c r="K98" s="137">
        <f t="shared" si="7"/>
        <v>0</v>
      </c>
      <c r="L98" s="137">
        <f t="shared" si="7"/>
        <v>0</v>
      </c>
    </row>
    <row r="99" spans="1:12" ht="12.75" hidden="1">
      <c r="A99" s="135" t="s">
        <v>141</v>
      </c>
      <c r="B99" s="135">
        <v>89</v>
      </c>
      <c r="C99" s="135">
        <v>1</v>
      </c>
      <c r="D99" s="139" t="s">
        <v>71</v>
      </c>
      <c r="E99" s="135">
        <v>42200</v>
      </c>
      <c r="F99" s="135">
        <v>240</v>
      </c>
      <c r="G99" s="139" t="s">
        <v>200</v>
      </c>
      <c r="H99" s="139" t="s">
        <v>172</v>
      </c>
      <c r="I99" s="135"/>
      <c r="J99" s="137">
        <f>J100</f>
        <v>0</v>
      </c>
      <c r="K99" s="137">
        <f t="shared" si="7"/>
        <v>0</v>
      </c>
      <c r="L99" s="137">
        <f t="shared" si="7"/>
        <v>0</v>
      </c>
    </row>
    <row r="100" spans="1:12" ht="12.75" hidden="1">
      <c r="A100" s="142" t="s">
        <v>299</v>
      </c>
      <c r="B100" s="142">
        <v>89</v>
      </c>
      <c r="C100" s="142">
        <v>1</v>
      </c>
      <c r="D100" s="143" t="s">
        <v>71</v>
      </c>
      <c r="E100" s="142">
        <v>42200</v>
      </c>
      <c r="F100" s="142">
        <v>830</v>
      </c>
      <c r="G100" s="143" t="s">
        <v>200</v>
      </c>
      <c r="H100" s="143" t="s">
        <v>172</v>
      </c>
      <c r="I100" s="142">
        <v>925</v>
      </c>
      <c r="J100" s="144"/>
      <c r="K100" s="144"/>
      <c r="L100" s="144"/>
    </row>
    <row r="101" spans="1:12" ht="26.25">
      <c r="A101" s="135" t="s">
        <v>275</v>
      </c>
      <c r="B101" s="135">
        <v>89</v>
      </c>
      <c r="C101" s="135">
        <v>1</v>
      </c>
      <c r="D101" s="139" t="s">
        <v>71</v>
      </c>
      <c r="E101" s="132">
        <v>51180</v>
      </c>
      <c r="F101" s="132"/>
      <c r="G101" s="132"/>
      <c r="H101" s="132"/>
      <c r="I101" s="132"/>
      <c r="J101" s="134">
        <f>J102+J107</f>
        <v>95.29966999999999</v>
      </c>
      <c r="K101" s="134">
        <f>K102+K107</f>
        <v>92.8</v>
      </c>
      <c r="L101" s="134">
        <f>L102+L107</f>
        <v>96</v>
      </c>
    </row>
    <row r="102" spans="1:12" ht="39">
      <c r="A102" s="135" t="s">
        <v>268</v>
      </c>
      <c r="B102" s="135">
        <v>89</v>
      </c>
      <c r="C102" s="135">
        <v>1</v>
      </c>
      <c r="D102" s="139" t="s">
        <v>71</v>
      </c>
      <c r="E102" s="135">
        <v>51180</v>
      </c>
      <c r="F102" s="135">
        <v>100</v>
      </c>
      <c r="G102" s="135"/>
      <c r="H102" s="135"/>
      <c r="I102" s="135"/>
      <c r="J102" s="137">
        <f aca="true" t="shared" si="8" ref="J102:L110">J103</f>
        <v>91.874</v>
      </c>
      <c r="K102" s="137">
        <f t="shared" si="8"/>
        <v>88.2</v>
      </c>
      <c r="L102" s="137">
        <f t="shared" si="8"/>
        <v>89.6</v>
      </c>
    </row>
    <row r="103" spans="1:12" ht="12.75">
      <c r="A103" s="135" t="s">
        <v>157</v>
      </c>
      <c r="B103" s="135">
        <v>89</v>
      </c>
      <c r="C103" s="135">
        <v>1</v>
      </c>
      <c r="D103" s="139" t="s">
        <v>71</v>
      </c>
      <c r="E103" s="135">
        <v>51180</v>
      </c>
      <c r="F103" s="135">
        <v>120</v>
      </c>
      <c r="G103" s="135"/>
      <c r="H103" s="135"/>
      <c r="I103" s="135"/>
      <c r="J103" s="137">
        <f t="shared" si="8"/>
        <v>91.874</v>
      </c>
      <c r="K103" s="137">
        <f t="shared" si="8"/>
        <v>88.2</v>
      </c>
      <c r="L103" s="137">
        <f t="shared" si="8"/>
        <v>89.6</v>
      </c>
    </row>
    <row r="104" spans="1:12" ht="12.75">
      <c r="A104" s="135" t="s">
        <v>35</v>
      </c>
      <c r="B104" s="135">
        <v>89</v>
      </c>
      <c r="C104" s="135">
        <v>1</v>
      </c>
      <c r="D104" s="139" t="s">
        <v>71</v>
      </c>
      <c r="E104" s="135">
        <v>51180</v>
      </c>
      <c r="F104" s="135">
        <v>120</v>
      </c>
      <c r="G104" s="139" t="s">
        <v>144</v>
      </c>
      <c r="H104" s="138"/>
      <c r="I104" s="138"/>
      <c r="J104" s="137">
        <f t="shared" si="8"/>
        <v>91.874</v>
      </c>
      <c r="K104" s="137">
        <f t="shared" si="8"/>
        <v>88.2</v>
      </c>
      <c r="L104" s="137">
        <f t="shared" si="8"/>
        <v>89.6</v>
      </c>
    </row>
    <row r="105" spans="1:12" ht="12.75">
      <c r="A105" s="135" t="s">
        <v>38</v>
      </c>
      <c r="B105" s="135">
        <v>89</v>
      </c>
      <c r="C105" s="135">
        <v>1</v>
      </c>
      <c r="D105" s="139" t="s">
        <v>71</v>
      </c>
      <c r="E105" s="135">
        <v>51180</v>
      </c>
      <c r="F105" s="135">
        <v>120</v>
      </c>
      <c r="G105" s="139" t="s">
        <v>144</v>
      </c>
      <c r="H105" s="139" t="s">
        <v>143</v>
      </c>
      <c r="I105" s="135"/>
      <c r="J105" s="137">
        <f t="shared" si="8"/>
        <v>91.874</v>
      </c>
      <c r="K105" s="137">
        <f t="shared" si="8"/>
        <v>88.2</v>
      </c>
      <c r="L105" s="137">
        <f t="shared" si="8"/>
        <v>89.6</v>
      </c>
    </row>
    <row r="106" spans="1:12" ht="12.75">
      <c r="A106" s="142" t="s">
        <v>299</v>
      </c>
      <c r="B106" s="142">
        <v>89</v>
      </c>
      <c r="C106" s="142">
        <v>1</v>
      </c>
      <c r="D106" s="143" t="s">
        <v>71</v>
      </c>
      <c r="E106" s="142">
        <v>51180</v>
      </c>
      <c r="F106" s="142">
        <v>120</v>
      </c>
      <c r="G106" s="143" t="s">
        <v>144</v>
      </c>
      <c r="H106" s="143" t="s">
        <v>143</v>
      </c>
      <c r="I106" s="142">
        <v>925</v>
      </c>
      <c r="J106" s="144">
        <f>прил5!J94</f>
        <v>91.874</v>
      </c>
      <c r="K106" s="144">
        <f>прил5!K94</f>
        <v>88.2</v>
      </c>
      <c r="L106" s="144">
        <f>прил5!L94</f>
        <v>89.6</v>
      </c>
    </row>
    <row r="107" spans="1:12" ht="26.25">
      <c r="A107" s="135" t="s">
        <v>270</v>
      </c>
      <c r="B107" s="135">
        <v>89</v>
      </c>
      <c r="C107" s="135">
        <v>1</v>
      </c>
      <c r="D107" s="139" t="s">
        <v>71</v>
      </c>
      <c r="E107" s="135">
        <v>81180</v>
      </c>
      <c r="F107" s="135">
        <v>200</v>
      </c>
      <c r="G107" s="135"/>
      <c r="H107" s="135"/>
      <c r="I107" s="135"/>
      <c r="J107" s="137">
        <f>J108</f>
        <v>3.42567</v>
      </c>
      <c r="K107" s="137">
        <f t="shared" si="8"/>
        <v>4.6</v>
      </c>
      <c r="L107" s="137">
        <f t="shared" si="8"/>
        <v>6.4</v>
      </c>
    </row>
    <row r="108" spans="1:12" ht="26.25">
      <c r="A108" s="135" t="s">
        <v>158</v>
      </c>
      <c r="B108" s="135">
        <v>89</v>
      </c>
      <c r="C108" s="135">
        <v>1</v>
      </c>
      <c r="D108" s="139" t="s">
        <v>71</v>
      </c>
      <c r="E108" s="135">
        <v>51180</v>
      </c>
      <c r="F108" s="135">
        <v>240</v>
      </c>
      <c r="G108" s="135"/>
      <c r="H108" s="135"/>
      <c r="I108" s="135"/>
      <c r="J108" s="137">
        <f>J109</f>
        <v>3.42567</v>
      </c>
      <c r="K108" s="137">
        <f t="shared" si="8"/>
        <v>4.6</v>
      </c>
      <c r="L108" s="137">
        <f t="shared" si="8"/>
        <v>6.4</v>
      </c>
    </row>
    <row r="109" spans="1:12" ht="12.75">
      <c r="A109" s="135" t="s">
        <v>35</v>
      </c>
      <c r="B109" s="135">
        <v>89</v>
      </c>
      <c r="C109" s="135">
        <v>1</v>
      </c>
      <c r="D109" s="139" t="s">
        <v>71</v>
      </c>
      <c r="E109" s="135">
        <v>51180</v>
      </c>
      <c r="F109" s="135">
        <v>240</v>
      </c>
      <c r="G109" s="139" t="s">
        <v>144</v>
      </c>
      <c r="H109" s="138"/>
      <c r="I109" s="138"/>
      <c r="J109" s="137">
        <f t="shared" si="8"/>
        <v>3.42567</v>
      </c>
      <c r="K109" s="137">
        <f t="shared" si="8"/>
        <v>4.6</v>
      </c>
      <c r="L109" s="137">
        <f t="shared" si="8"/>
        <v>6.4</v>
      </c>
    </row>
    <row r="110" spans="1:12" ht="12.75">
      <c r="A110" s="135" t="s">
        <v>38</v>
      </c>
      <c r="B110" s="135">
        <v>89</v>
      </c>
      <c r="C110" s="135">
        <v>1</v>
      </c>
      <c r="D110" s="139" t="s">
        <v>71</v>
      </c>
      <c r="E110" s="135">
        <v>51180</v>
      </c>
      <c r="F110" s="135">
        <v>240</v>
      </c>
      <c r="G110" s="139" t="s">
        <v>144</v>
      </c>
      <c r="H110" s="139" t="s">
        <v>143</v>
      </c>
      <c r="I110" s="135"/>
      <c r="J110" s="137">
        <f t="shared" si="8"/>
        <v>3.42567</v>
      </c>
      <c r="K110" s="137">
        <f t="shared" si="8"/>
        <v>4.6</v>
      </c>
      <c r="L110" s="137">
        <f t="shared" si="8"/>
        <v>6.4</v>
      </c>
    </row>
    <row r="111" spans="1:12" ht="12.75">
      <c r="A111" s="142" t="s">
        <v>299</v>
      </c>
      <c r="B111" s="142">
        <v>89</v>
      </c>
      <c r="C111" s="142">
        <v>1</v>
      </c>
      <c r="D111" s="143" t="s">
        <v>71</v>
      </c>
      <c r="E111" s="142">
        <v>51180</v>
      </c>
      <c r="F111" s="142">
        <v>240</v>
      </c>
      <c r="G111" s="143" t="s">
        <v>144</v>
      </c>
      <c r="H111" s="143" t="s">
        <v>143</v>
      </c>
      <c r="I111" s="142">
        <v>925</v>
      </c>
      <c r="J111" s="144">
        <f>прил5!J96</f>
        <v>3.42567</v>
      </c>
      <c r="K111" s="144">
        <f>прил5!K96</f>
        <v>4.6</v>
      </c>
      <c r="L111" s="144">
        <f>прил5!L96</f>
        <v>6.4</v>
      </c>
    </row>
    <row r="112" spans="1:12" ht="26.25">
      <c r="A112" s="135" t="s">
        <v>270</v>
      </c>
      <c r="B112" s="135">
        <v>89</v>
      </c>
      <c r="C112" s="135">
        <v>1</v>
      </c>
      <c r="D112" s="139" t="s">
        <v>71</v>
      </c>
      <c r="E112" s="132">
        <v>42370</v>
      </c>
      <c r="F112" s="132">
        <v>200</v>
      </c>
      <c r="G112" s="132"/>
      <c r="H112" s="132"/>
      <c r="I112" s="132"/>
      <c r="J112" s="134">
        <f aca="true" t="shared" si="9" ref="J112:L115">J113</f>
        <v>0</v>
      </c>
      <c r="K112" s="134">
        <f t="shared" si="9"/>
        <v>0</v>
      </c>
      <c r="L112" s="134">
        <f t="shared" si="9"/>
        <v>0</v>
      </c>
    </row>
    <row r="113" spans="1:12" ht="26.25">
      <c r="A113" s="135" t="s">
        <v>158</v>
      </c>
      <c r="B113" s="135">
        <v>89</v>
      </c>
      <c r="C113" s="135">
        <v>1</v>
      </c>
      <c r="D113" s="139" t="s">
        <v>71</v>
      </c>
      <c r="E113" s="135">
        <v>42370</v>
      </c>
      <c r="F113" s="135">
        <v>240</v>
      </c>
      <c r="G113" s="135"/>
      <c r="H113" s="135"/>
      <c r="I113" s="135"/>
      <c r="J113" s="137">
        <f t="shared" si="9"/>
        <v>0</v>
      </c>
      <c r="K113" s="137">
        <f t="shared" si="9"/>
        <v>0</v>
      </c>
      <c r="L113" s="137">
        <f t="shared" si="9"/>
        <v>0</v>
      </c>
    </row>
    <row r="114" spans="1:12" ht="12.75">
      <c r="A114" s="135" t="s">
        <v>142</v>
      </c>
      <c r="B114" s="135">
        <v>89</v>
      </c>
      <c r="C114" s="135">
        <v>1</v>
      </c>
      <c r="D114" s="139" t="s">
        <v>71</v>
      </c>
      <c r="E114" s="135">
        <v>42370</v>
      </c>
      <c r="F114" s="135">
        <v>240</v>
      </c>
      <c r="G114" s="139" t="s">
        <v>201</v>
      </c>
      <c r="H114" s="139"/>
      <c r="I114" s="138"/>
      <c r="J114" s="137">
        <f t="shared" si="9"/>
        <v>0</v>
      </c>
      <c r="K114" s="137">
        <f t="shared" si="9"/>
        <v>0</v>
      </c>
      <c r="L114" s="137">
        <f t="shared" si="9"/>
        <v>0</v>
      </c>
    </row>
    <row r="115" spans="1:12" ht="12.75">
      <c r="A115" s="135" t="s">
        <v>255</v>
      </c>
      <c r="B115" s="135">
        <v>89</v>
      </c>
      <c r="C115" s="135">
        <v>1</v>
      </c>
      <c r="D115" s="139" t="s">
        <v>71</v>
      </c>
      <c r="E115" s="135">
        <v>42370</v>
      </c>
      <c r="F115" s="135">
        <v>240</v>
      </c>
      <c r="G115" s="139" t="s">
        <v>201</v>
      </c>
      <c r="H115" s="139" t="s">
        <v>146</v>
      </c>
      <c r="I115" s="135"/>
      <c r="J115" s="137">
        <f t="shared" si="9"/>
        <v>0</v>
      </c>
      <c r="K115" s="137">
        <f t="shared" si="9"/>
        <v>0</v>
      </c>
      <c r="L115" s="137">
        <f t="shared" si="9"/>
        <v>0</v>
      </c>
    </row>
    <row r="116" spans="1:12" ht="12.75">
      <c r="A116" s="142" t="s">
        <v>299</v>
      </c>
      <c r="B116" s="142">
        <v>89</v>
      </c>
      <c r="C116" s="142">
        <v>1</v>
      </c>
      <c r="D116" s="143" t="s">
        <v>71</v>
      </c>
      <c r="E116" s="142">
        <v>42370</v>
      </c>
      <c r="F116" s="142">
        <v>240</v>
      </c>
      <c r="G116" s="143" t="s">
        <v>201</v>
      </c>
      <c r="H116" s="143" t="s">
        <v>146</v>
      </c>
      <c r="I116" s="142">
        <v>925</v>
      </c>
      <c r="J116" s="144"/>
      <c r="K116" s="144"/>
      <c r="L116" s="144"/>
    </row>
    <row r="117" spans="1:12" ht="26.25">
      <c r="A117" s="135" t="s">
        <v>270</v>
      </c>
      <c r="B117" s="135">
        <v>89</v>
      </c>
      <c r="C117" s="135">
        <v>1</v>
      </c>
      <c r="D117" s="139" t="s">
        <v>71</v>
      </c>
      <c r="E117" s="145">
        <v>44102</v>
      </c>
      <c r="F117" s="145">
        <v>200</v>
      </c>
      <c r="G117" s="145"/>
      <c r="H117" s="145"/>
      <c r="I117" s="145"/>
      <c r="J117" s="146">
        <f aca="true" t="shared" si="10" ref="J117:L120">J118</f>
        <v>193.4</v>
      </c>
      <c r="K117" s="146">
        <f t="shared" si="10"/>
        <v>193.4</v>
      </c>
      <c r="L117" s="146">
        <f t="shared" si="10"/>
        <v>193.4</v>
      </c>
    </row>
    <row r="118" spans="1:12" ht="26.25">
      <c r="A118" s="135" t="s">
        <v>158</v>
      </c>
      <c r="B118" s="135">
        <v>89</v>
      </c>
      <c r="C118" s="135">
        <v>1</v>
      </c>
      <c r="D118" s="139" t="s">
        <v>71</v>
      </c>
      <c r="E118" s="135">
        <v>44102</v>
      </c>
      <c r="F118" s="135">
        <v>240</v>
      </c>
      <c r="G118" s="135"/>
      <c r="H118" s="135"/>
      <c r="I118" s="135"/>
      <c r="J118" s="137">
        <f t="shared" si="10"/>
        <v>193.4</v>
      </c>
      <c r="K118" s="137">
        <f t="shared" si="10"/>
        <v>193.4</v>
      </c>
      <c r="L118" s="137">
        <f t="shared" si="10"/>
        <v>193.4</v>
      </c>
    </row>
    <row r="119" spans="1:12" ht="118.5">
      <c r="A119" s="135" t="s">
        <v>76</v>
      </c>
      <c r="B119" s="135">
        <v>89</v>
      </c>
      <c r="C119" s="135">
        <v>1</v>
      </c>
      <c r="D119" s="139" t="s">
        <v>71</v>
      </c>
      <c r="E119" s="135">
        <v>44102</v>
      </c>
      <c r="F119" s="135">
        <v>240</v>
      </c>
      <c r="G119" s="139" t="s">
        <v>201</v>
      </c>
      <c r="H119" s="139"/>
      <c r="I119" s="138"/>
      <c r="J119" s="137">
        <f t="shared" si="10"/>
        <v>193.4</v>
      </c>
      <c r="K119" s="137">
        <f t="shared" si="10"/>
        <v>193.4</v>
      </c>
      <c r="L119" s="137">
        <f t="shared" si="10"/>
        <v>193.4</v>
      </c>
    </row>
    <row r="120" spans="1:12" ht="12.75">
      <c r="A120" s="135" t="s">
        <v>107</v>
      </c>
      <c r="B120" s="135">
        <v>89</v>
      </c>
      <c r="C120" s="135">
        <v>1</v>
      </c>
      <c r="D120" s="139" t="s">
        <v>71</v>
      </c>
      <c r="E120" s="135">
        <v>44102</v>
      </c>
      <c r="F120" s="135">
        <v>240</v>
      </c>
      <c r="G120" s="139" t="s">
        <v>201</v>
      </c>
      <c r="H120" s="139" t="s">
        <v>116</v>
      </c>
      <c r="I120" s="135"/>
      <c r="J120" s="137">
        <f t="shared" si="10"/>
        <v>193.4</v>
      </c>
      <c r="K120" s="137">
        <f t="shared" si="10"/>
        <v>193.4</v>
      </c>
      <c r="L120" s="137">
        <f t="shared" si="10"/>
        <v>193.4</v>
      </c>
    </row>
    <row r="121" spans="1:12" ht="12.75">
      <c r="A121" s="142" t="s">
        <v>299</v>
      </c>
      <c r="B121" s="142">
        <v>89</v>
      </c>
      <c r="C121" s="142">
        <v>1</v>
      </c>
      <c r="D121" s="143" t="s">
        <v>71</v>
      </c>
      <c r="E121" s="142">
        <v>44102</v>
      </c>
      <c r="F121" s="142">
        <v>240</v>
      </c>
      <c r="G121" s="143" t="s">
        <v>201</v>
      </c>
      <c r="H121" s="143" t="s">
        <v>116</v>
      </c>
      <c r="I121" s="142">
        <v>925</v>
      </c>
      <c r="J121" s="144">
        <f>прил5!J120</f>
        <v>193.4</v>
      </c>
      <c r="K121" s="144">
        <f>прил5!K120</f>
        <v>193.4</v>
      </c>
      <c r="L121" s="144">
        <f>прил5!L120</f>
        <v>193.4</v>
      </c>
    </row>
    <row r="122" spans="1:12" ht="26.25">
      <c r="A122" s="135" t="s">
        <v>270</v>
      </c>
      <c r="B122" s="135">
        <v>89</v>
      </c>
      <c r="C122" s="135">
        <v>1</v>
      </c>
      <c r="D122" s="139" t="s">
        <v>71</v>
      </c>
      <c r="E122" s="145">
        <v>42020</v>
      </c>
      <c r="F122" s="145">
        <v>200</v>
      </c>
      <c r="G122" s="145"/>
      <c r="H122" s="145"/>
      <c r="I122" s="145"/>
      <c r="J122" s="146">
        <f>J123</f>
        <v>0</v>
      </c>
      <c r="K122" s="146">
        <f>K123</f>
        <v>0</v>
      </c>
      <c r="L122" s="146">
        <f>L123</f>
        <v>0</v>
      </c>
    </row>
    <row r="123" spans="1:12" ht="26.25">
      <c r="A123" s="135" t="s">
        <v>270</v>
      </c>
      <c r="B123" s="135">
        <v>89</v>
      </c>
      <c r="C123" s="135">
        <v>1</v>
      </c>
      <c r="D123" s="139" t="s">
        <v>71</v>
      </c>
      <c r="E123" s="135">
        <v>42020</v>
      </c>
      <c r="F123" s="135">
        <v>240</v>
      </c>
      <c r="G123" s="135"/>
      <c r="H123" s="135"/>
      <c r="I123" s="135"/>
      <c r="J123" s="137">
        <f>J124</f>
        <v>0</v>
      </c>
      <c r="K123" s="137">
        <f aca="true" t="shared" si="11" ref="J123:L130">K124</f>
        <v>0</v>
      </c>
      <c r="L123" s="137">
        <f t="shared" si="11"/>
        <v>0</v>
      </c>
    </row>
    <row r="124" spans="1:12" ht="26.25">
      <c r="A124" s="135" t="s">
        <v>158</v>
      </c>
      <c r="B124" s="135">
        <v>89</v>
      </c>
      <c r="C124" s="135">
        <v>1</v>
      </c>
      <c r="D124" s="139" t="s">
        <v>71</v>
      </c>
      <c r="E124" s="135">
        <v>42020</v>
      </c>
      <c r="F124" s="135">
        <v>240</v>
      </c>
      <c r="G124" s="139" t="s">
        <v>146</v>
      </c>
      <c r="H124" s="138"/>
      <c r="I124" s="138"/>
      <c r="J124" s="137">
        <f t="shared" si="11"/>
        <v>0</v>
      </c>
      <c r="K124" s="137">
        <f t="shared" si="11"/>
        <v>0</v>
      </c>
      <c r="L124" s="137">
        <f t="shared" si="11"/>
        <v>0</v>
      </c>
    </row>
    <row r="125" spans="1:12" ht="12.75">
      <c r="A125" s="135" t="s">
        <v>208</v>
      </c>
      <c r="B125" s="135">
        <v>89</v>
      </c>
      <c r="C125" s="135">
        <v>1</v>
      </c>
      <c r="D125" s="139" t="s">
        <v>71</v>
      </c>
      <c r="E125" s="135">
        <v>42020</v>
      </c>
      <c r="F125" s="135">
        <v>240</v>
      </c>
      <c r="G125" s="139" t="s">
        <v>146</v>
      </c>
      <c r="H125" s="139" t="s">
        <v>144</v>
      </c>
      <c r="I125" s="135"/>
      <c r="J125" s="137">
        <f>J126</f>
        <v>0</v>
      </c>
      <c r="K125" s="137">
        <f t="shared" si="11"/>
        <v>0</v>
      </c>
      <c r="L125" s="137">
        <f t="shared" si="11"/>
        <v>0</v>
      </c>
    </row>
    <row r="126" spans="1:12" ht="12.75">
      <c r="A126" s="142" t="s">
        <v>299</v>
      </c>
      <c r="B126" s="142">
        <v>89</v>
      </c>
      <c r="C126" s="142">
        <v>1</v>
      </c>
      <c r="D126" s="143" t="s">
        <v>71</v>
      </c>
      <c r="E126" s="142">
        <v>42020</v>
      </c>
      <c r="F126" s="142">
        <v>240</v>
      </c>
      <c r="G126" s="143" t="s">
        <v>146</v>
      </c>
      <c r="H126" s="143" t="s">
        <v>144</v>
      </c>
      <c r="I126" s="142">
        <v>925</v>
      </c>
      <c r="J126" s="144">
        <f>прил5!J121</f>
        <v>0</v>
      </c>
      <c r="K126" s="144">
        <f>прил5!K121</f>
        <v>0</v>
      </c>
      <c r="L126" s="144">
        <f>прил5!L121</f>
        <v>0</v>
      </c>
    </row>
    <row r="127" spans="1:12" ht="26.25">
      <c r="A127" s="135" t="s">
        <v>270</v>
      </c>
      <c r="B127" s="135">
        <v>89</v>
      </c>
      <c r="C127" s="135">
        <v>1</v>
      </c>
      <c r="D127" s="139" t="s">
        <v>71</v>
      </c>
      <c r="E127" s="145">
        <v>43030</v>
      </c>
      <c r="F127" s="145">
        <v>200</v>
      </c>
      <c r="G127" s="145"/>
      <c r="H127" s="145"/>
      <c r="I127" s="145"/>
      <c r="J127" s="146">
        <f>J128</f>
        <v>55.5</v>
      </c>
      <c r="K127" s="146">
        <f>K128</f>
        <v>0</v>
      </c>
      <c r="L127" s="146">
        <f>L128</f>
        <v>0</v>
      </c>
    </row>
    <row r="128" spans="1:12" ht="26.25">
      <c r="A128" s="135" t="s">
        <v>270</v>
      </c>
      <c r="B128" s="135">
        <v>89</v>
      </c>
      <c r="C128" s="135">
        <v>1</v>
      </c>
      <c r="D128" s="139" t="s">
        <v>71</v>
      </c>
      <c r="E128" s="135">
        <v>43030</v>
      </c>
      <c r="F128" s="135">
        <v>240</v>
      </c>
      <c r="G128" s="135"/>
      <c r="H128" s="135"/>
      <c r="I128" s="135"/>
      <c r="J128" s="137">
        <f>J129</f>
        <v>55.5</v>
      </c>
      <c r="K128" s="137">
        <f t="shared" si="11"/>
        <v>0</v>
      </c>
      <c r="L128" s="137">
        <f t="shared" si="11"/>
        <v>0</v>
      </c>
    </row>
    <row r="129" spans="1:12" ht="26.25">
      <c r="A129" s="135" t="s">
        <v>158</v>
      </c>
      <c r="B129" s="135">
        <v>89</v>
      </c>
      <c r="C129" s="135">
        <v>1</v>
      </c>
      <c r="D129" s="139" t="s">
        <v>71</v>
      </c>
      <c r="E129" s="135">
        <v>43030</v>
      </c>
      <c r="F129" s="135">
        <v>240</v>
      </c>
      <c r="G129" s="139" t="s">
        <v>146</v>
      </c>
      <c r="H129" s="138"/>
      <c r="I129" s="138"/>
      <c r="J129" s="137">
        <f t="shared" si="11"/>
        <v>55.5</v>
      </c>
      <c r="K129" s="137">
        <f t="shared" si="11"/>
        <v>0</v>
      </c>
      <c r="L129" s="137">
        <f t="shared" si="11"/>
        <v>0</v>
      </c>
    </row>
    <row r="130" spans="1:12" ht="12.75">
      <c r="A130" s="135" t="s">
        <v>44</v>
      </c>
      <c r="B130" s="135">
        <v>89</v>
      </c>
      <c r="C130" s="135">
        <v>1</v>
      </c>
      <c r="D130" s="139" t="s">
        <v>71</v>
      </c>
      <c r="E130" s="135">
        <v>43030</v>
      </c>
      <c r="F130" s="135">
        <v>240</v>
      </c>
      <c r="G130" s="139" t="s">
        <v>146</v>
      </c>
      <c r="H130" s="139" t="s">
        <v>143</v>
      </c>
      <c r="I130" s="135"/>
      <c r="J130" s="137">
        <f>J131</f>
        <v>55.5</v>
      </c>
      <c r="K130" s="137">
        <f t="shared" si="11"/>
        <v>0</v>
      </c>
      <c r="L130" s="137">
        <f t="shared" si="11"/>
        <v>0</v>
      </c>
    </row>
    <row r="131" spans="1:12" ht="12.75">
      <c r="A131" s="142" t="s">
        <v>299</v>
      </c>
      <c r="B131" s="142">
        <v>89</v>
      </c>
      <c r="C131" s="142">
        <v>1</v>
      </c>
      <c r="D131" s="143" t="s">
        <v>71</v>
      </c>
      <c r="E131" s="142">
        <v>43010</v>
      </c>
      <c r="F131" s="142">
        <v>240</v>
      </c>
      <c r="G131" s="143" t="s">
        <v>146</v>
      </c>
      <c r="H131" s="143" t="s">
        <v>143</v>
      </c>
      <c r="I131" s="142">
        <v>925</v>
      </c>
      <c r="J131" s="144">
        <f>прил5!J170</f>
        <v>55.5</v>
      </c>
      <c r="K131" s="144">
        <f>прил5!K158</f>
        <v>0</v>
      </c>
      <c r="L131" s="144">
        <f>прил5!L158</f>
        <v>0</v>
      </c>
    </row>
    <row r="132" spans="1:12" ht="26.25">
      <c r="A132" s="135" t="s">
        <v>270</v>
      </c>
      <c r="B132" s="135">
        <v>22</v>
      </c>
      <c r="C132" s="139" t="s">
        <v>4</v>
      </c>
      <c r="D132" s="143" t="s">
        <v>200</v>
      </c>
      <c r="E132" s="142">
        <v>42570</v>
      </c>
      <c r="F132" s="145">
        <v>200</v>
      </c>
      <c r="G132" s="145"/>
      <c r="H132" s="145"/>
      <c r="I132" s="145"/>
      <c r="J132" s="146">
        <f>J133</f>
        <v>56</v>
      </c>
      <c r="K132" s="146">
        <f aca="true" t="shared" si="12" ref="J132:L135">K133</f>
        <v>0</v>
      </c>
      <c r="L132" s="146">
        <f>L133</f>
        <v>0</v>
      </c>
    </row>
    <row r="133" spans="1:12" ht="26.25">
      <c r="A133" s="135" t="s">
        <v>270</v>
      </c>
      <c r="B133" s="135">
        <v>22</v>
      </c>
      <c r="C133" s="139" t="s">
        <v>4</v>
      </c>
      <c r="D133" s="143" t="s">
        <v>200</v>
      </c>
      <c r="E133" s="142">
        <v>42570</v>
      </c>
      <c r="F133" s="135">
        <v>240</v>
      </c>
      <c r="G133" s="135"/>
      <c r="H133" s="135"/>
      <c r="I133" s="135"/>
      <c r="J133" s="137">
        <f>J134</f>
        <v>56</v>
      </c>
      <c r="K133" s="137">
        <f t="shared" si="12"/>
        <v>0</v>
      </c>
      <c r="L133" s="137">
        <f t="shared" si="12"/>
        <v>0</v>
      </c>
    </row>
    <row r="134" spans="1:12" ht="26.25">
      <c r="A134" s="135" t="s">
        <v>158</v>
      </c>
      <c r="B134" s="135">
        <v>22</v>
      </c>
      <c r="C134" s="139" t="s">
        <v>4</v>
      </c>
      <c r="D134" s="143" t="s">
        <v>200</v>
      </c>
      <c r="E134" s="142">
        <v>42570</v>
      </c>
      <c r="F134" s="135">
        <v>240</v>
      </c>
      <c r="G134" s="139" t="s">
        <v>146</v>
      </c>
      <c r="H134" s="138"/>
      <c r="I134" s="138"/>
      <c r="J134" s="137">
        <f t="shared" si="12"/>
        <v>56</v>
      </c>
      <c r="K134" s="137">
        <f t="shared" si="12"/>
        <v>0</v>
      </c>
      <c r="L134" s="137">
        <f t="shared" si="12"/>
        <v>0</v>
      </c>
    </row>
    <row r="135" spans="1:12" ht="12.75">
      <c r="A135" s="135" t="s">
        <v>47</v>
      </c>
      <c r="B135" s="135">
        <v>22</v>
      </c>
      <c r="C135" s="139" t="s">
        <v>4</v>
      </c>
      <c r="D135" s="143" t="s">
        <v>200</v>
      </c>
      <c r="E135" s="142">
        <v>42570</v>
      </c>
      <c r="F135" s="135">
        <v>240</v>
      </c>
      <c r="G135" s="139" t="s">
        <v>146</v>
      </c>
      <c r="H135" s="139" t="s">
        <v>143</v>
      </c>
      <c r="I135" s="135"/>
      <c r="J135" s="137">
        <f>J136</f>
        <v>56</v>
      </c>
      <c r="K135" s="137">
        <f t="shared" si="12"/>
        <v>0</v>
      </c>
      <c r="L135" s="137">
        <f t="shared" si="12"/>
        <v>0</v>
      </c>
    </row>
    <row r="136" spans="1:12" ht="12.75">
      <c r="A136" s="142" t="s">
        <v>299</v>
      </c>
      <c r="B136" s="142">
        <v>22</v>
      </c>
      <c r="C136" s="143" t="s">
        <v>4</v>
      </c>
      <c r="D136" s="143" t="s">
        <v>200</v>
      </c>
      <c r="E136" s="142">
        <v>42570</v>
      </c>
      <c r="F136" s="142">
        <v>240</v>
      </c>
      <c r="G136" s="143" t="s">
        <v>146</v>
      </c>
      <c r="H136" s="143" t="s">
        <v>143</v>
      </c>
      <c r="I136" s="142">
        <v>925</v>
      </c>
      <c r="J136" s="144">
        <v>56</v>
      </c>
      <c r="K136" s="144">
        <f>прил5!K147</f>
        <v>0</v>
      </c>
      <c r="L136" s="144">
        <f>прил5!L147</f>
        <v>0</v>
      </c>
    </row>
    <row r="137" spans="1:12" ht="26.25">
      <c r="A137" s="135" t="s">
        <v>270</v>
      </c>
      <c r="B137" s="135">
        <v>89</v>
      </c>
      <c r="C137" s="135">
        <v>1</v>
      </c>
      <c r="D137" s="139" t="s">
        <v>71</v>
      </c>
      <c r="E137" s="145">
        <v>43040</v>
      </c>
      <c r="F137" s="145">
        <v>200</v>
      </c>
      <c r="G137" s="145"/>
      <c r="H137" s="145"/>
      <c r="I137" s="145"/>
      <c r="J137" s="146">
        <f aca="true" t="shared" si="13" ref="J137:L140">J138</f>
        <v>56</v>
      </c>
      <c r="K137" s="146">
        <f t="shared" si="13"/>
        <v>50</v>
      </c>
      <c r="L137" s="146">
        <f t="shared" si="13"/>
        <v>50</v>
      </c>
    </row>
    <row r="138" spans="1:12" ht="26.25">
      <c r="A138" s="135" t="s">
        <v>270</v>
      </c>
      <c r="B138" s="135">
        <v>89</v>
      </c>
      <c r="C138" s="135">
        <v>1</v>
      </c>
      <c r="D138" s="139" t="s">
        <v>71</v>
      </c>
      <c r="E138" s="135">
        <v>43040</v>
      </c>
      <c r="F138" s="135">
        <v>240</v>
      </c>
      <c r="G138" s="135"/>
      <c r="H138" s="135"/>
      <c r="I138" s="135"/>
      <c r="J138" s="137">
        <f t="shared" si="13"/>
        <v>56</v>
      </c>
      <c r="K138" s="137">
        <f t="shared" si="13"/>
        <v>50</v>
      </c>
      <c r="L138" s="137">
        <f t="shared" si="13"/>
        <v>50</v>
      </c>
    </row>
    <row r="139" spans="1:12" ht="26.25">
      <c r="A139" s="135" t="s">
        <v>158</v>
      </c>
      <c r="B139" s="135">
        <v>89</v>
      </c>
      <c r="C139" s="135">
        <v>1</v>
      </c>
      <c r="D139" s="139" t="s">
        <v>71</v>
      </c>
      <c r="E139" s="135">
        <v>43040</v>
      </c>
      <c r="F139" s="135">
        <v>240</v>
      </c>
      <c r="G139" s="139" t="s">
        <v>146</v>
      </c>
      <c r="H139" s="138"/>
      <c r="I139" s="138"/>
      <c r="J139" s="137">
        <f t="shared" si="13"/>
        <v>56</v>
      </c>
      <c r="K139" s="137">
        <f t="shared" si="13"/>
        <v>50</v>
      </c>
      <c r="L139" s="137">
        <f t="shared" si="13"/>
        <v>50</v>
      </c>
    </row>
    <row r="140" spans="1:12" ht="12.75">
      <c r="A140" s="135" t="s">
        <v>48</v>
      </c>
      <c r="B140" s="135">
        <v>89</v>
      </c>
      <c r="C140" s="135">
        <v>1</v>
      </c>
      <c r="D140" s="139" t="s">
        <v>71</v>
      </c>
      <c r="E140" s="135">
        <v>43040</v>
      </c>
      <c r="F140" s="135">
        <v>240</v>
      </c>
      <c r="G140" s="139" t="s">
        <v>146</v>
      </c>
      <c r="H140" s="139" t="s">
        <v>143</v>
      </c>
      <c r="I140" s="135"/>
      <c r="J140" s="137">
        <f t="shared" si="13"/>
        <v>56</v>
      </c>
      <c r="K140" s="137">
        <f t="shared" si="13"/>
        <v>50</v>
      </c>
      <c r="L140" s="137">
        <f t="shared" si="13"/>
        <v>50</v>
      </c>
    </row>
    <row r="141" spans="1:12" ht="12.75">
      <c r="A141" s="142" t="s">
        <v>299</v>
      </c>
      <c r="B141" s="142">
        <v>89</v>
      </c>
      <c r="C141" s="142">
        <v>1</v>
      </c>
      <c r="D141" s="143" t="s">
        <v>71</v>
      </c>
      <c r="E141" s="142">
        <v>43040</v>
      </c>
      <c r="F141" s="142">
        <v>240</v>
      </c>
      <c r="G141" s="143" t="s">
        <v>146</v>
      </c>
      <c r="H141" s="143" t="s">
        <v>143</v>
      </c>
      <c r="I141" s="142">
        <v>925</v>
      </c>
      <c r="J141" s="144">
        <f>прил5!J169</f>
        <v>56</v>
      </c>
      <c r="K141" s="144">
        <f>прил5!K169</f>
        <v>50</v>
      </c>
      <c r="L141" s="144">
        <f>прил5!L169</f>
        <v>50</v>
      </c>
    </row>
    <row r="142" spans="1:12" ht="26.25">
      <c r="A142" s="135" t="s">
        <v>127</v>
      </c>
      <c r="B142" s="135">
        <v>89</v>
      </c>
      <c r="C142" s="135">
        <v>1</v>
      </c>
      <c r="D142" s="139" t="s">
        <v>71</v>
      </c>
      <c r="E142" s="145">
        <v>43040</v>
      </c>
      <c r="F142" s="145">
        <v>310</v>
      </c>
      <c r="G142" s="145"/>
      <c r="H142" s="145"/>
      <c r="I142" s="145"/>
      <c r="J142" s="146">
        <f aca="true" t="shared" si="14" ref="J142:L145">J143</f>
        <v>36</v>
      </c>
      <c r="K142" s="146">
        <f t="shared" si="14"/>
        <v>36</v>
      </c>
      <c r="L142" s="146">
        <f t="shared" si="14"/>
        <v>36</v>
      </c>
    </row>
    <row r="143" spans="1:12" ht="12.75">
      <c r="A143" s="135" t="s">
        <v>126</v>
      </c>
      <c r="B143" s="135">
        <v>89</v>
      </c>
      <c r="C143" s="135">
        <v>1</v>
      </c>
      <c r="D143" s="139" t="s">
        <v>71</v>
      </c>
      <c r="E143" s="135">
        <v>43040</v>
      </c>
      <c r="F143" s="135">
        <v>310</v>
      </c>
      <c r="G143" s="135"/>
      <c r="H143" s="135"/>
      <c r="I143" s="135"/>
      <c r="J143" s="137">
        <f t="shared" si="14"/>
        <v>36</v>
      </c>
      <c r="K143" s="137">
        <f t="shared" si="14"/>
        <v>36</v>
      </c>
      <c r="L143" s="137">
        <f t="shared" si="14"/>
        <v>36</v>
      </c>
    </row>
    <row r="144" spans="1:12" ht="12.75">
      <c r="A144" s="135" t="s">
        <v>159</v>
      </c>
      <c r="B144" s="135">
        <v>89</v>
      </c>
      <c r="C144" s="135">
        <v>1</v>
      </c>
      <c r="D144" s="139" t="s">
        <v>71</v>
      </c>
      <c r="E144" s="135">
        <v>43040</v>
      </c>
      <c r="F144" s="135">
        <v>310</v>
      </c>
      <c r="G144" s="139" t="s">
        <v>145</v>
      </c>
      <c r="H144" s="138"/>
      <c r="I144" s="138"/>
      <c r="J144" s="137">
        <f t="shared" si="14"/>
        <v>36</v>
      </c>
      <c r="K144" s="137">
        <f t="shared" si="14"/>
        <v>36</v>
      </c>
      <c r="L144" s="137">
        <f t="shared" si="14"/>
        <v>36</v>
      </c>
    </row>
    <row r="145" spans="1:12" ht="12.75">
      <c r="A145" s="135" t="s">
        <v>192</v>
      </c>
      <c r="B145" s="135">
        <v>89</v>
      </c>
      <c r="C145" s="135">
        <v>1</v>
      </c>
      <c r="D145" s="139" t="s">
        <v>71</v>
      </c>
      <c r="E145" s="135">
        <v>43040</v>
      </c>
      <c r="F145" s="135">
        <v>310</v>
      </c>
      <c r="G145" s="139" t="s">
        <v>145</v>
      </c>
      <c r="H145" s="139" t="s">
        <v>200</v>
      </c>
      <c r="I145" s="135"/>
      <c r="J145" s="137">
        <f t="shared" si="14"/>
        <v>36</v>
      </c>
      <c r="K145" s="137">
        <f t="shared" si="14"/>
        <v>36</v>
      </c>
      <c r="L145" s="137">
        <f t="shared" si="14"/>
        <v>36</v>
      </c>
    </row>
    <row r="146" spans="1:12" ht="12.75">
      <c r="A146" s="142" t="s">
        <v>299</v>
      </c>
      <c r="B146" s="142">
        <v>89</v>
      </c>
      <c r="C146" s="142">
        <v>1</v>
      </c>
      <c r="D146" s="143" t="s">
        <v>71</v>
      </c>
      <c r="E146" s="142">
        <v>43040</v>
      </c>
      <c r="F146" s="142">
        <v>310</v>
      </c>
      <c r="G146" s="143" t="s">
        <v>145</v>
      </c>
      <c r="H146" s="143" t="s">
        <v>200</v>
      </c>
      <c r="I146" s="142">
        <v>925</v>
      </c>
      <c r="J146" s="144">
        <f>прил5!J181</f>
        <v>36</v>
      </c>
      <c r="K146" s="144">
        <f>прил5!K181</f>
        <v>36</v>
      </c>
      <c r="L146" s="144">
        <f>прил5!L181</f>
        <v>36</v>
      </c>
    </row>
    <row r="147" spans="1:12" ht="12.75">
      <c r="A147" s="135" t="s">
        <v>192</v>
      </c>
      <c r="B147" s="135">
        <v>89</v>
      </c>
      <c r="C147" s="135">
        <v>1</v>
      </c>
      <c r="D147" s="139" t="s">
        <v>71</v>
      </c>
      <c r="E147" s="145">
        <v>44205</v>
      </c>
      <c r="F147" s="145">
        <v>310</v>
      </c>
      <c r="G147" s="145" t="s">
        <v>145</v>
      </c>
      <c r="H147" s="145" t="s">
        <v>200</v>
      </c>
      <c r="I147" s="145"/>
      <c r="J147" s="146">
        <f>J148</f>
        <v>55.5</v>
      </c>
      <c r="K147" s="146">
        <f>K148</f>
        <v>0</v>
      </c>
      <c r="L147" s="146">
        <f>L148</f>
        <v>0</v>
      </c>
    </row>
    <row r="148" spans="1:12" ht="12.75">
      <c r="A148" s="142" t="s">
        <v>299</v>
      </c>
      <c r="B148" s="142">
        <v>89</v>
      </c>
      <c r="C148" s="142">
        <v>1</v>
      </c>
      <c r="D148" s="143" t="s">
        <v>71</v>
      </c>
      <c r="E148" s="142">
        <v>44205</v>
      </c>
      <c r="F148" s="142">
        <v>310</v>
      </c>
      <c r="G148" s="143" t="s">
        <v>145</v>
      </c>
      <c r="H148" s="143" t="s">
        <v>200</v>
      </c>
      <c r="I148" s="142">
        <v>925</v>
      </c>
      <c r="J148" s="144">
        <f>прил5!J170</f>
        <v>55.5</v>
      </c>
      <c r="K148" s="144">
        <f>прил5!K170</f>
        <v>0</v>
      </c>
      <c r="L148" s="144">
        <f>прил5!L170</f>
        <v>0</v>
      </c>
    </row>
    <row r="149" spans="1:12" ht="12.75">
      <c r="A149" s="135" t="s">
        <v>78</v>
      </c>
      <c r="B149" s="135">
        <v>89</v>
      </c>
      <c r="C149" s="135">
        <v>1</v>
      </c>
      <c r="D149" s="139" t="s">
        <v>71</v>
      </c>
      <c r="E149" s="145">
        <v>41240</v>
      </c>
      <c r="F149" s="145">
        <v>730</v>
      </c>
      <c r="G149" s="145"/>
      <c r="H149" s="145"/>
      <c r="I149" s="145"/>
      <c r="J149" s="146">
        <f aca="true" t="shared" si="15" ref="J149:L151">J150</f>
        <v>0</v>
      </c>
      <c r="K149" s="146">
        <f t="shared" si="15"/>
        <v>0</v>
      </c>
      <c r="L149" s="146">
        <f t="shared" si="15"/>
        <v>0</v>
      </c>
    </row>
    <row r="150" spans="1:12" ht="12.75">
      <c r="A150" s="135" t="s">
        <v>27</v>
      </c>
      <c r="B150" s="135">
        <v>89</v>
      </c>
      <c r="C150" s="135">
        <v>1</v>
      </c>
      <c r="D150" s="139" t="s">
        <v>71</v>
      </c>
      <c r="E150" s="135">
        <v>41240</v>
      </c>
      <c r="F150" s="135">
        <v>730</v>
      </c>
      <c r="G150" s="139" t="s">
        <v>172</v>
      </c>
      <c r="H150" s="138"/>
      <c r="I150" s="138"/>
      <c r="J150" s="137">
        <f t="shared" si="15"/>
        <v>0</v>
      </c>
      <c r="K150" s="137">
        <f t="shared" si="15"/>
        <v>0</v>
      </c>
      <c r="L150" s="137">
        <f t="shared" si="15"/>
        <v>0</v>
      </c>
    </row>
    <row r="151" spans="1:12" ht="12.75">
      <c r="A151" s="135" t="s">
        <v>105</v>
      </c>
      <c r="B151" s="135">
        <v>89</v>
      </c>
      <c r="C151" s="135">
        <v>1</v>
      </c>
      <c r="D151" s="139" t="s">
        <v>71</v>
      </c>
      <c r="E151" s="135">
        <v>41240</v>
      </c>
      <c r="F151" s="135">
        <v>730</v>
      </c>
      <c r="G151" s="139" t="s">
        <v>172</v>
      </c>
      <c r="H151" s="139" t="s">
        <v>200</v>
      </c>
      <c r="I151" s="135"/>
      <c r="J151" s="137">
        <f t="shared" si="15"/>
        <v>0</v>
      </c>
      <c r="K151" s="137">
        <f t="shared" si="15"/>
        <v>0</v>
      </c>
      <c r="L151" s="137">
        <f t="shared" si="15"/>
        <v>0</v>
      </c>
    </row>
    <row r="152" spans="1:12" ht="12.75">
      <c r="A152" s="142" t="s">
        <v>299</v>
      </c>
      <c r="B152" s="142">
        <v>89</v>
      </c>
      <c r="C152" s="142">
        <v>1</v>
      </c>
      <c r="D152" s="143" t="s">
        <v>71</v>
      </c>
      <c r="E152" s="142">
        <v>41240</v>
      </c>
      <c r="F152" s="142">
        <v>730</v>
      </c>
      <c r="G152" s="143" t="s">
        <v>172</v>
      </c>
      <c r="H152" s="143" t="s">
        <v>200</v>
      </c>
      <c r="I152" s="142">
        <v>925</v>
      </c>
      <c r="J152" s="144">
        <f>прил5!J196</f>
        <v>0</v>
      </c>
      <c r="K152" s="144">
        <f>прил5!K196</f>
        <v>0</v>
      </c>
      <c r="L152" s="144">
        <f>прил5!L196</f>
        <v>0</v>
      </c>
    </row>
    <row r="153" spans="1:12" ht="12.75">
      <c r="A153" s="135" t="s">
        <v>279</v>
      </c>
      <c r="B153" s="135" t="s">
        <v>6</v>
      </c>
      <c r="C153" s="135" t="s">
        <v>202</v>
      </c>
      <c r="D153" s="135" t="s">
        <v>71</v>
      </c>
      <c r="E153" s="132">
        <v>41990</v>
      </c>
      <c r="F153" s="132"/>
      <c r="G153" s="136"/>
      <c r="H153" s="136"/>
      <c r="I153" s="136"/>
      <c r="J153" s="134">
        <f>J154</f>
        <v>0</v>
      </c>
      <c r="K153" s="134">
        <f>K154</f>
        <v>0.8</v>
      </c>
      <c r="L153" s="134">
        <f>L154</f>
        <v>1.4</v>
      </c>
    </row>
    <row r="154" spans="1:12" ht="12.75">
      <c r="A154" s="135" t="s">
        <v>271</v>
      </c>
      <c r="B154" s="135" t="s">
        <v>6</v>
      </c>
      <c r="C154" s="135" t="s">
        <v>202</v>
      </c>
      <c r="D154" s="135" t="s">
        <v>71</v>
      </c>
      <c r="E154" s="135">
        <v>41990</v>
      </c>
      <c r="F154" s="135">
        <v>800</v>
      </c>
      <c r="G154" s="135"/>
      <c r="H154" s="135"/>
      <c r="I154" s="135"/>
      <c r="J154" s="137">
        <f>J156</f>
        <v>0</v>
      </c>
      <c r="K154" s="137">
        <f>K156</f>
        <v>0.8</v>
      </c>
      <c r="L154" s="137">
        <f>L156</f>
        <v>1.4</v>
      </c>
    </row>
    <row r="155" spans="1:12" ht="12.75">
      <c r="A155" s="135" t="s">
        <v>114</v>
      </c>
      <c r="B155" s="135" t="s">
        <v>6</v>
      </c>
      <c r="C155" s="135" t="s">
        <v>202</v>
      </c>
      <c r="D155" s="135" t="s">
        <v>71</v>
      </c>
      <c r="E155" s="135">
        <v>41990</v>
      </c>
      <c r="F155" s="135">
        <v>870</v>
      </c>
      <c r="G155" s="135"/>
      <c r="H155" s="135"/>
      <c r="I155" s="135"/>
      <c r="J155" s="137">
        <f aca="true" t="shared" si="16" ref="J155:L157">J156</f>
        <v>0</v>
      </c>
      <c r="K155" s="137">
        <f t="shared" si="16"/>
        <v>0.8</v>
      </c>
      <c r="L155" s="137">
        <f t="shared" si="16"/>
        <v>1.4</v>
      </c>
    </row>
    <row r="156" spans="1:12" ht="12.75">
      <c r="A156" s="135" t="s">
        <v>279</v>
      </c>
      <c r="B156" s="135" t="s">
        <v>6</v>
      </c>
      <c r="C156" s="135" t="s">
        <v>202</v>
      </c>
      <c r="D156" s="135" t="s">
        <v>71</v>
      </c>
      <c r="E156" s="135">
        <v>41990</v>
      </c>
      <c r="F156" s="135">
        <v>870</v>
      </c>
      <c r="G156" s="135">
        <v>99</v>
      </c>
      <c r="H156" s="135"/>
      <c r="I156" s="135"/>
      <c r="J156" s="137">
        <f t="shared" si="16"/>
        <v>0</v>
      </c>
      <c r="K156" s="137">
        <f t="shared" si="16"/>
        <v>0.8</v>
      </c>
      <c r="L156" s="137">
        <f t="shared" si="16"/>
        <v>1.4</v>
      </c>
    </row>
    <row r="157" spans="1:12" ht="12.75">
      <c r="A157" s="135" t="s">
        <v>279</v>
      </c>
      <c r="B157" s="135" t="s">
        <v>6</v>
      </c>
      <c r="C157" s="135" t="s">
        <v>202</v>
      </c>
      <c r="D157" s="135" t="s">
        <v>71</v>
      </c>
      <c r="E157" s="135">
        <v>41990</v>
      </c>
      <c r="F157" s="135">
        <v>870</v>
      </c>
      <c r="G157" s="135">
        <v>99</v>
      </c>
      <c r="H157" s="135">
        <v>99</v>
      </c>
      <c r="I157" s="135"/>
      <c r="J157" s="137">
        <f t="shared" si="16"/>
        <v>0</v>
      </c>
      <c r="K157" s="137">
        <f t="shared" si="16"/>
        <v>0.8</v>
      </c>
      <c r="L157" s="137">
        <f t="shared" si="16"/>
        <v>1.4</v>
      </c>
    </row>
    <row r="158" spans="1:12" ht="12.75">
      <c r="A158" s="142" t="s">
        <v>299</v>
      </c>
      <c r="B158" s="142" t="s">
        <v>6</v>
      </c>
      <c r="C158" s="142" t="s">
        <v>202</v>
      </c>
      <c r="D158" s="143" t="s">
        <v>71</v>
      </c>
      <c r="E158" s="142">
        <v>41990</v>
      </c>
      <c r="F158" s="142">
        <v>870</v>
      </c>
      <c r="G158" s="143">
        <v>99</v>
      </c>
      <c r="H158" s="143">
        <v>99</v>
      </c>
      <c r="I158" s="142">
        <v>925</v>
      </c>
      <c r="J158" s="144">
        <f>прил5!J203</f>
        <v>0</v>
      </c>
      <c r="K158" s="144">
        <f>прил5!K203</f>
        <v>0.8</v>
      </c>
      <c r="L158" s="144">
        <f>прил5!L203</f>
        <v>1.4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tabSelected="1" zoomScale="85" zoomScaleNormal="85" zoomScalePageLayoutView="0" workbookViewId="0" topLeftCell="A1">
      <selection activeCell="C8" sqref="C8"/>
    </sheetView>
  </sheetViews>
  <sheetFormatPr defaultColWidth="9.125" defaultRowHeight="12.75"/>
  <cols>
    <col min="1" max="1" width="37.875" style="9" customWidth="1"/>
    <col min="2" max="2" width="75.875" style="9" customWidth="1"/>
    <col min="3" max="3" width="18.125" style="9" customWidth="1"/>
    <col min="4" max="6" width="15.50390625" style="9" customWidth="1"/>
    <col min="7" max="7" width="9.125" style="9" customWidth="1"/>
    <col min="8" max="8" width="9.375" style="9" bestFit="1" customWidth="1"/>
    <col min="9" max="16384" width="9.125" style="9" customWidth="1"/>
  </cols>
  <sheetData>
    <row r="1" spans="3:6" ht="18">
      <c r="C1" s="250" t="s">
        <v>312</v>
      </c>
      <c r="D1" s="31"/>
      <c r="E1" s="31"/>
      <c r="F1" s="31"/>
    </row>
    <row r="2" spans="3:6" ht="18">
      <c r="C2" s="246" t="str">
        <f>прил8!F2</f>
        <v>к решению  Совета депутатов
Ново-Мамангинского сельского поселения Ковылкинского муниципального района Республики Мордовия «О бюджете Ново-Мамангинского сельского поселения Ковылкинского муниципального района Республики Мордовия на 2022 год и на плановый период 2023 и 2024 годов»    
от 30.12.2021 №1
(в редакции решения Совета депутатов Ново-Мамангинского сельского поселения Ковылкинского муниципального района от 24.10.2022 г. №1)</v>
      </c>
      <c r="D2" s="247"/>
      <c r="E2" s="247"/>
      <c r="F2" s="31"/>
    </row>
    <row r="3" spans="3:6" ht="18">
      <c r="C3" s="247"/>
      <c r="D3" s="247"/>
      <c r="E3" s="247"/>
      <c r="F3" s="31"/>
    </row>
    <row r="4" spans="3:6" ht="18">
      <c r="C4" s="247"/>
      <c r="D4" s="247"/>
      <c r="E4" s="247"/>
      <c r="F4" s="31"/>
    </row>
    <row r="5" spans="3:6" ht="18">
      <c r="C5" s="247"/>
      <c r="D5" s="247"/>
      <c r="E5" s="247"/>
      <c r="F5" s="31"/>
    </row>
    <row r="6" spans="2:6" ht="18">
      <c r="B6" s="6"/>
      <c r="C6" s="247"/>
      <c r="D6" s="247"/>
      <c r="E6" s="247"/>
      <c r="F6" s="31"/>
    </row>
    <row r="7" spans="2:6" ht="73.5" customHeight="1">
      <c r="B7" s="6"/>
      <c r="C7" s="247"/>
      <c r="D7" s="247"/>
      <c r="E7" s="247"/>
      <c r="F7" s="13"/>
    </row>
    <row r="8" spans="1:6" ht="18">
      <c r="A8" s="10"/>
      <c r="B8" s="82"/>
      <c r="C8" s="120"/>
      <c r="D8" s="120"/>
      <c r="E8" s="120"/>
      <c r="F8" s="82"/>
    </row>
    <row r="9" spans="1:6" ht="72.75" customHeight="1">
      <c r="A9" s="182" t="s">
        <v>308</v>
      </c>
      <c r="B9" s="182"/>
      <c r="C9" s="182"/>
      <c r="D9" s="182"/>
      <c r="E9" s="182"/>
      <c r="F9" s="73"/>
    </row>
    <row r="10" spans="1:6" ht="67.5" customHeight="1" thickBot="1">
      <c r="A10" s="83"/>
      <c r="B10" s="83"/>
      <c r="C10" s="83"/>
      <c r="D10" s="83"/>
      <c r="E10" s="83"/>
      <c r="F10" s="84"/>
    </row>
    <row r="11" spans="1:5" ht="14.25" thickBot="1">
      <c r="A11" s="201" t="s">
        <v>203</v>
      </c>
      <c r="B11" s="203" t="s">
        <v>85</v>
      </c>
      <c r="C11" s="180" t="s">
        <v>7</v>
      </c>
      <c r="D11" s="180"/>
      <c r="E11" s="181"/>
    </row>
    <row r="12" spans="1:5" ht="21.75" customHeight="1" thickBot="1">
      <c r="A12" s="202"/>
      <c r="B12" s="204"/>
      <c r="C12" s="92" t="s">
        <v>243</v>
      </c>
      <c r="D12" s="92" t="s">
        <v>277</v>
      </c>
      <c r="E12" s="92" t="s">
        <v>304</v>
      </c>
    </row>
    <row r="13" spans="1:5" ht="36.75" customHeight="1">
      <c r="A13" s="85" t="s">
        <v>93</v>
      </c>
      <c r="B13" s="86" t="s">
        <v>26</v>
      </c>
      <c r="C13" s="76">
        <f>'[1]прил3'!G17*-1</f>
        <v>-0.01999999999998181</v>
      </c>
      <c r="D13" s="76">
        <f>'[1]прил3'!H17*-1</f>
        <v>-0.019999999999754436</v>
      </c>
      <c r="E13" s="77">
        <f>'[1]прил3'!I17*-1</f>
        <v>-0.020000000000209184</v>
      </c>
    </row>
    <row r="14" spans="1:5" ht="13.5">
      <c r="A14" s="59" t="s">
        <v>129</v>
      </c>
      <c r="B14" s="60" t="s">
        <v>128</v>
      </c>
      <c r="C14" s="72">
        <f aca="true" t="shared" si="0" ref="C14:E15">C15</f>
        <v>0</v>
      </c>
      <c r="D14" s="72">
        <f t="shared" si="0"/>
        <v>0</v>
      </c>
      <c r="E14" s="61">
        <f t="shared" si="0"/>
        <v>0</v>
      </c>
    </row>
    <row r="15" spans="1:5" ht="27">
      <c r="A15" s="59" t="s">
        <v>131</v>
      </c>
      <c r="B15" s="60" t="s">
        <v>130</v>
      </c>
      <c r="C15" s="72">
        <f t="shared" si="0"/>
        <v>0</v>
      </c>
      <c r="D15" s="72">
        <f t="shared" si="0"/>
        <v>0</v>
      </c>
      <c r="E15" s="61">
        <f t="shared" si="0"/>
        <v>0</v>
      </c>
    </row>
    <row r="16" spans="1:5" ht="27">
      <c r="A16" s="59" t="s">
        <v>133</v>
      </c>
      <c r="B16" s="60" t="s">
        <v>132</v>
      </c>
      <c r="C16" s="69"/>
      <c r="D16" s="69"/>
      <c r="E16" s="54"/>
    </row>
    <row r="17" spans="1:5" ht="27">
      <c r="A17" s="59" t="s">
        <v>9</v>
      </c>
      <c r="B17" s="60" t="s">
        <v>8</v>
      </c>
      <c r="C17" s="69">
        <f>C18+C20</f>
        <v>0</v>
      </c>
      <c r="D17" s="69">
        <f>D18+D20</f>
        <v>0</v>
      </c>
      <c r="E17" s="54">
        <f>E18+E20</f>
        <v>0</v>
      </c>
    </row>
    <row r="18" spans="1:5" ht="27">
      <c r="A18" s="59" t="s">
        <v>80</v>
      </c>
      <c r="B18" s="60" t="s">
        <v>106</v>
      </c>
      <c r="C18" s="69">
        <f>C19</f>
        <v>0</v>
      </c>
      <c r="D18" s="69">
        <f>D19</f>
        <v>0</v>
      </c>
      <c r="E18" s="54">
        <f>E19</f>
        <v>0</v>
      </c>
    </row>
    <row r="19" spans="1:5" ht="41.25">
      <c r="A19" s="59" t="s">
        <v>111</v>
      </c>
      <c r="B19" s="60" t="s">
        <v>134</v>
      </c>
      <c r="C19" s="69"/>
      <c r="D19" s="69"/>
      <c r="E19" s="54"/>
    </row>
    <row r="20" spans="1:5" ht="41.25">
      <c r="A20" s="59" t="s">
        <v>81</v>
      </c>
      <c r="B20" s="60" t="s">
        <v>207</v>
      </c>
      <c r="C20" s="69">
        <f>C21</f>
        <v>0</v>
      </c>
      <c r="D20" s="69">
        <f>D21</f>
        <v>0</v>
      </c>
      <c r="E20" s="54">
        <f>E21</f>
        <v>0</v>
      </c>
    </row>
    <row r="21" spans="1:5" ht="41.25">
      <c r="A21" s="59" t="s">
        <v>135</v>
      </c>
      <c r="B21" s="60" t="s">
        <v>25</v>
      </c>
      <c r="C21" s="69">
        <v>0</v>
      </c>
      <c r="D21" s="69">
        <v>0</v>
      </c>
      <c r="E21" s="54">
        <v>0</v>
      </c>
    </row>
    <row r="22" spans="1:5" ht="13.5">
      <c r="A22" s="59" t="s">
        <v>110</v>
      </c>
      <c r="B22" s="60" t="s">
        <v>109</v>
      </c>
      <c r="C22" s="72">
        <f>C29+C26</f>
        <v>-0.01980999999955202</v>
      </c>
      <c r="D22" s="72">
        <f>D29+D26</f>
        <v>0</v>
      </c>
      <c r="E22" s="72">
        <f>E29+E26</f>
        <v>0</v>
      </c>
    </row>
    <row r="23" spans="1:5" ht="18">
      <c r="A23" s="256" t="s">
        <v>95</v>
      </c>
      <c r="B23" s="60" t="s">
        <v>94</v>
      </c>
      <c r="C23" s="88">
        <f aca="true" t="shared" si="1" ref="C23:E25">C24</f>
        <v>-1346.81</v>
      </c>
      <c r="D23" s="88">
        <f t="shared" si="1"/>
        <v>-798.8</v>
      </c>
      <c r="E23" s="89">
        <f t="shared" si="1"/>
        <v>-802.9</v>
      </c>
    </row>
    <row r="24" spans="1:5" ht="18">
      <c r="A24" s="256" t="s">
        <v>99</v>
      </c>
      <c r="B24" s="60" t="s">
        <v>96</v>
      </c>
      <c r="C24" s="88">
        <f t="shared" si="1"/>
        <v>-1346.81</v>
      </c>
      <c r="D24" s="88">
        <f t="shared" si="1"/>
        <v>-798.8</v>
      </c>
      <c r="E24" s="89">
        <f t="shared" si="1"/>
        <v>-802.9</v>
      </c>
    </row>
    <row r="25" spans="1:5" ht="18">
      <c r="A25" s="256" t="s">
        <v>100</v>
      </c>
      <c r="B25" s="60" t="s">
        <v>97</v>
      </c>
      <c r="C25" s="88">
        <f t="shared" si="1"/>
        <v>-1346.81</v>
      </c>
      <c r="D25" s="88">
        <f t="shared" si="1"/>
        <v>-798.8</v>
      </c>
      <c r="E25" s="89">
        <f t="shared" si="1"/>
        <v>-802.9</v>
      </c>
    </row>
    <row r="26" spans="1:5" ht="27">
      <c r="A26" s="256" t="s">
        <v>101</v>
      </c>
      <c r="B26" s="60" t="s">
        <v>98</v>
      </c>
      <c r="C26" s="88">
        <f>(прил3!G17+C32+C19+C16+C31)*-1</f>
        <v>-1346.81</v>
      </c>
      <c r="D26" s="88">
        <v>-798.8</v>
      </c>
      <c r="E26" s="89">
        <v>-802.9</v>
      </c>
    </row>
    <row r="27" spans="1:5" ht="18">
      <c r="A27" s="256" t="s">
        <v>102</v>
      </c>
      <c r="B27" s="60" t="s">
        <v>20</v>
      </c>
      <c r="C27" s="88">
        <f aca="true" t="shared" si="2" ref="C27:E29">C28</f>
        <v>1346.7901900000004</v>
      </c>
      <c r="D27" s="88">
        <f t="shared" si="2"/>
        <v>798.8</v>
      </c>
      <c r="E27" s="89">
        <f t="shared" si="2"/>
        <v>802.9</v>
      </c>
    </row>
    <row r="28" spans="1:5" ht="18">
      <c r="A28" s="256" t="s">
        <v>103</v>
      </c>
      <c r="B28" s="60" t="s">
        <v>21</v>
      </c>
      <c r="C28" s="88">
        <f t="shared" si="2"/>
        <v>1346.7901900000004</v>
      </c>
      <c r="D28" s="88">
        <f t="shared" si="2"/>
        <v>798.8</v>
      </c>
      <c r="E28" s="89">
        <f t="shared" si="2"/>
        <v>802.9</v>
      </c>
    </row>
    <row r="29" spans="1:5" ht="27">
      <c r="A29" s="256" t="s">
        <v>104</v>
      </c>
      <c r="B29" s="60" t="s">
        <v>276</v>
      </c>
      <c r="C29" s="88">
        <f t="shared" si="2"/>
        <v>1346.7901900000004</v>
      </c>
      <c r="D29" s="88">
        <f t="shared" si="2"/>
        <v>798.8</v>
      </c>
      <c r="E29" s="89">
        <f t="shared" si="2"/>
        <v>802.9</v>
      </c>
    </row>
    <row r="30" spans="1:5" ht="27">
      <c r="A30" s="256" t="s">
        <v>19</v>
      </c>
      <c r="B30" s="60" t="s">
        <v>276</v>
      </c>
      <c r="C30" s="88">
        <f>прил4!I13+C34</f>
        <v>1346.7901900000004</v>
      </c>
      <c r="D30" s="88">
        <v>798.8</v>
      </c>
      <c r="E30" s="89">
        <v>802.9</v>
      </c>
    </row>
    <row r="31" spans="1:5" ht="27">
      <c r="A31" s="59" t="s">
        <v>118</v>
      </c>
      <c r="B31" s="60" t="s">
        <v>119</v>
      </c>
      <c r="C31" s="69">
        <f>C35+C32</f>
        <v>0</v>
      </c>
      <c r="D31" s="69">
        <f>D35+D32</f>
        <v>0</v>
      </c>
      <c r="E31" s="54">
        <f>E35+E32</f>
        <v>0</v>
      </c>
    </row>
    <row r="32" spans="1:5" ht="27">
      <c r="A32" s="59" t="s">
        <v>122</v>
      </c>
      <c r="B32" s="60" t="s">
        <v>12</v>
      </c>
      <c r="C32" s="72">
        <f aca="true" t="shared" si="3" ref="C32:E33">C33</f>
        <v>0</v>
      </c>
      <c r="D32" s="72">
        <f t="shared" si="3"/>
        <v>0</v>
      </c>
      <c r="E32" s="61">
        <f t="shared" si="3"/>
        <v>0</v>
      </c>
    </row>
    <row r="33" spans="1:5" ht="41.25">
      <c r="A33" s="59" t="s">
        <v>174</v>
      </c>
      <c r="B33" s="60" t="s">
        <v>3</v>
      </c>
      <c r="C33" s="72">
        <f t="shared" si="3"/>
        <v>0</v>
      </c>
      <c r="D33" s="72">
        <f t="shared" si="3"/>
        <v>0</v>
      </c>
      <c r="E33" s="61">
        <f t="shared" si="3"/>
        <v>0</v>
      </c>
    </row>
    <row r="34" spans="1:5" ht="41.25">
      <c r="A34" s="59" t="s">
        <v>175</v>
      </c>
      <c r="B34" s="60" t="s">
        <v>120</v>
      </c>
      <c r="C34" s="69"/>
      <c r="D34" s="69"/>
      <c r="E34" s="54"/>
    </row>
    <row r="35" spans="1:5" ht="27">
      <c r="A35" s="59" t="s">
        <v>121</v>
      </c>
      <c r="B35" s="60" t="s">
        <v>11</v>
      </c>
      <c r="C35" s="72">
        <f aca="true" t="shared" si="4" ref="C35:E36">C36</f>
        <v>0</v>
      </c>
      <c r="D35" s="72">
        <f t="shared" si="4"/>
        <v>0</v>
      </c>
      <c r="E35" s="61">
        <f t="shared" si="4"/>
        <v>0</v>
      </c>
    </row>
    <row r="36" spans="1:5" ht="27">
      <c r="A36" s="59" t="s">
        <v>13</v>
      </c>
      <c r="B36" s="60" t="s">
        <v>2</v>
      </c>
      <c r="C36" s="72">
        <f t="shared" si="4"/>
        <v>0</v>
      </c>
      <c r="D36" s="72">
        <f t="shared" si="4"/>
        <v>0</v>
      </c>
      <c r="E36" s="61">
        <f t="shared" si="4"/>
        <v>0</v>
      </c>
    </row>
    <row r="37" spans="1:5" ht="41.25">
      <c r="A37" s="59" t="s">
        <v>176</v>
      </c>
      <c r="B37" s="60" t="s">
        <v>10</v>
      </c>
      <c r="C37" s="72"/>
      <c r="D37" s="72"/>
      <c r="E37" s="61"/>
    </row>
    <row r="38" spans="1:5" ht="27">
      <c r="A38" s="59" t="s">
        <v>93</v>
      </c>
      <c r="B38" s="60" t="s">
        <v>22</v>
      </c>
      <c r="C38" s="72">
        <f>C22+C31+C14+C17</f>
        <v>-0.01980999999955202</v>
      </c>
      <c r="D38" s="72">
        <f>D22+D31+D14+D17</f>
        <v>0</v>
      </c>
      <c r="E38" s="61">
        <f>E22+E31+E14+E17</f>
        <v>0</v>
      </c>
    </row>
    <row r="39" spans="1:5" ht="13.5">
      <c r="A39" s="59"/>
      <c r="B39" s="60" t="s">
        <v>177</v>
      </c>
      <c r="C39" s="72">
        <f>C19+C16</f>
        <v>0</v>
      </c>
      <c r="D39" s="72">
        <f>D19+D16</f>
        <v>0</v>
      </c>
      <c r="E39" s="61">
        <f>E19+E16</f>
        <v>0</v>
      </c>
    </row>
    <row r="40" spans="1:5" ht="14.25" thickBot="1">
      <c r="A40" s="62"/>
      <c r="B40" s="63" t="s">
        <v>178</v>
      </c>
      <c r="C40" s="87">
        <v>0</v>
      </c>
      <c r="D40" s="87">
        <v>0</v>
      </c>
      <c r="E40" s="64">
        <v>0</v>
      </c>
    </row>
    <row r="192" ht="12.75">
      <c r="I192" s="9">
        <f>2400-1500-100</f>
        <v>800</v>
      </c>
    </row>
    <row r="203" ht="12.75">
      <c r="I203" s="9">
        <f>100+100</f>
        <v>200</v>
      </c>
    </row>
    <row r="427" ht="12.75">
      <c r="I427" s="9">
        <f>2648.175-80-60-760</f>
        <v>1748.1750000000002</v>
      </c>
    </row>
    <row r="469" ht="12.75">
      <c r="I469" s="9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15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F2" sqref="F2:H7"/>
    </sheetView>
  </sheetViews>
  <sheetFormatPr defaultColWidth="9.375" defaultRowHeight="12.75"/>
  <cols>
    <col min="1" max="1" width="6.125" style="106" customWidth="1"/>
    <col min="2" max="4" width="9.375" style="106" customWidth="1"/>
    <col min="5" max="5" width="35.625" style="106" customWidth="1"/>
    <col min="6" max="6" width="19.00390625" style="106" customWidth="1"/>
    <col min="7" max="7" width="15.50390625" style="106" customWidth="1"/>
    <col min="8" max="8" width="16.625" style="106" customWidth="1"/>
    <col min="9" max="16384" width="9.375" style="106" customWidth="1"/>
  </cols>
  <sheetData>
    <row r="1" spans="6:8" ht="24.75" customHeight="1">
      <c r="F1" s="257" t="s">
        <v>313</v>
      </c>
      <c r="G1" s="257"/>
      <c r="H1" s="257"/>
    </row>
    <row r="2" spans="2:8" ht="15.75" customHeight="1">
      <c r="B2" s="107"/>
      <c r="C2" s="107"/>
      <c r="D2" s="107"/>
      <c r="E2" s="107"/>
      <c r="F2" s="244" t="s">
        <v>314</v>
      </c>
      <c r="G2" s="245"/>
      <c r="H2" s="245"/>
    </row>
    <row r="3" spans="2:8" ht="22.5" customHeight="1">
      <c r="B3" s="107"/>
      <c r="C3" s="107"/>
      <c r="D3" s="107"/>
      <c r="E3" s="107"/>
      <c r="F3" s="245"/>
      <c r="G3" s="245"/>
      <c r="H3" s="245"/>
    </row>
    <row r="4" spans="2:8" ht="24.75" customHeight="1">
      <c r="B4" s="107"/>
      <c r="C4" s="107"/>
      <c r="D4" s="107"/>
      <c r="E4" s="107"/>
      <c r="F4" s="245"/>
      <c r="G4" s="245"/>
      <c r="H4" s="245"/>
    </row>
    <row r="5" spans="2:8" ht="21.75" customHeight="1">
      <c r="B5" s="107"/>
      <c r="C5" s="107"/>
      <c r="D5" s="107"/>
      <c r="E5" s="107"/>
      <c r="F5" s="245"/>
      <c r="G5" s="245"/>
      <c r="H5" s="245"/>
    </row>
    <row r="6" spans="2:8" ht="51" customHeight="1">
      <c r="B6" s="108"/>
      <c r="C6" s="108"/>
      <c r="D6" s="108"/>
      <c r="E6" s="108"/>
      <c r="F6" s="245"/>
      <c r="G6" s="245"/>
      <c r="H6" s="245"/>
    </row>
    <row r="7" spans="2:8" ht="11.25" customHeight="1">
      <c r="B7" s="108"/>
      <c r="C7" s="108"/>
      <c r="D7" s="108"/>
      <c r="E7" s="108"/>
      <c r="F7" s="245"/>
      <c r="G7" s="245"/>
      <c r="H7" s="245"/>
    </row>
    <row r="9" spans="1:8" ht="66" customHeight="1">
      <c r="A9" s="208" t="s">
        <v>302</v>
      </c>
      <c r="B9" s="208"/>
      <c r="C9" s="208"/>
      <c r="D9" s="208"/>
      <c r="E9" s="208"/>
      <c r="F9" s="208"/>
      <c r="G9" s="208"/>
      <c r="H9" s="208"/>
    </row>
    <row r="11" spans="1:8" ht="19.5" customHeight="1">
      <c r="A11" s="209" t="s">
        <v>244</v>
      </c>
      <c r="B11" s="210" t="s">
        <v>245</v>
      </c>
      <c r="C11" s="210"/>
      <c r="D11" s="210"/>
      <c r="E11" s="210"/>
      <c r="F11" s="211" t="s">
        <v>246</v>
      </c>
      <c r="G11" s="211"/>
      <c r="H11" s="211"/>
    </row>
    <row r="12" spans="1:8" ht="18.75" customHeight="1">
      <c r="A12" s="209"/>
      <c r="B12" s="210"/>
      <c r="C12" s="210"/>
      <c r="D12" s="210"/>
      <c r="E12" s="210"/>
      <c r="F12" s="110" t="s">
        <v>243</v>
      </c>
      <c r="G12" s="111" t="s">
        <v>277</v>
      </c>
      <c r="H12" s="109" t="s">
        <v>304</v>
      </c>
    </row>
    <row r="13" spans="1:8" ht="38.25" customHeight="1" hidden="1">
      <c r="A13" s="112">
        <v>1</v>
      </c>
      <c r="B13" s="205" t="s">
        <v>247</v>
      </c>
      <c r="C13" s="206"/>
      <c r="D13" s="206"/>
      <c r="E13" s="207"/>
      <c r="F13" s="113">
        <f>F14</f>
        <v>0</v>
      </c>
      <c r="G13" s="113">
        <f>G14</f>
        <v>0</v>
      </c>
      <c r="H13" s="113">
        <f>H14</f>
        <v>0</v>
      </c>
    </row>
    <row r="14" spans="1:8" ht="16.5" customHeight="1" hidden="1">
      <c r="A14" s="114"/>
      <c r="B14" s="205" t="s">
        <v>248</v>
      </c>
      <c r="C14" s="206"/>
      <c r="D14" s="206"/>
      <c r="E14" s="207"/>
      <c r="F14" s="113">
        <v>0</v>
      </c>
      <c r="G14" s="115">
        <v>0</v>
      </c>
      <c r="H14" s="115">
        <v>0</v>
      </c>
    </row>
    <row r="15" spans="1:8" ht="39" customHeight="1" hidden="1">
      <c r="A15" s="114"/>
      <c r="B15" s="205" t="s">
        <v>249</v>
      </c>
      <c r="C15" s="206"/>
      <c r="D15" s="206"/>
      <c r="E15" s="207"/>
      <c r="F15" s="113">
        <v>0</v>
      </c>
      <c r="G15" s="116"/>
      <c r="H15" s="116"/>
    </row>
    <row r="16" spans="1:8" ht="39.75" customHeight="1">
      <c r="A16" s="117"/>
      <c r="B16" s="212" t="s">
        <v>8</v>
      </c>
      <c r="C16" s="212"/>
      <c r="D16" s="212"/>
      <c r="E16" s="212"/>
      <c r="F16" s="118">
        <f>F18</f>
        <v>0</v>
      </c>
      <c r="G16" s="118">
        <f>G18</f>
        <v>0</v>
      </c>
      <c r="H16" s="119">
        <f>H18</f>
        <v>0</v>
      </c>
    </row>
    <row r="17" spans="1:8" ht="16.5">
      <c r="A17" s="112"/>
      <c r="B17" s="205" t="s">
        <v>248</v>
      </c>
      <c r="C17" s="206"/>
      <c r="D17" s="206"/>
      <c r="E17" s="207"/>
      <c r="F17" s="113">
        <v>0</v>
      </c>
      <c r="G17" s="119">
        <v>0</v>
      </c>
      <c r="H17" s="119">
        <v>0</v>
      </c>
    </row>
    <row r="18" spans="1:8" ht="42.75" customHeight="1">
      <c r="A18" s="112"/>
      <c r="B18" s="205" t="s">
        <v>249</v>
      </c>
      <c r="C18" s="206"/>
      <c r="D18" s="206"/>
      <c r="E18" s="207"/>
      <c r="F18" s="113">
        <v>0</v>
      </c>
      <c r="G18" s="119">
        <v>0</v>
      </c>
      <c r="H18" s="116">
        <v>0</v>
      </c>
    </row>
  </sheetData>
  <sheetProtection/>
  <mergeCells count="12">
    <mergeCell ref="B16:E16"/>
    <mergeCell ref="B17:E17"/>
    <mergeCell ref="B18:E18"/>
    <mergeCell ref="F1:H1"/>
    <mergeCell ref="B14:E14"/>
    <mergeCell ref="B15:E15"/>
    <mergeCell ref="B13:E13"/>
    <mergeCell ref="A9:H9"/>
    <mergeCell ref="A11:A12"/>
    <mergeCell ref="F2:H7"/>
    <mergeCell ref="B11:E12"/>
    <mergeCell ref="F11:H11"/>
  </mergeCells>
  <conditionalFormatting sqref="B2:B7">
    <cfRule type="expression" priority="1" dxfId="15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Oper</cp:lastModifiedBy>
  <cp:lastPrinted>2022-11-02T08:33:31Z</cp:lastPrinted>
  <dcterms:created xsi:type="dcterms:W3CDTF">1999-01-01T02:03:44Z</dcterms:created>
  <dcterms:modified xsi:type="dcterms:W3CDTF">2022-11-02T08:40:54Z</dcterms:modified>
  <cp:category/>
  <cp:version/>
  <cp:contentType/>
  <cp:contentStatus/>
</cp:coreProperties>
</file>