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05" tabRatio="820" activeTab="2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 " sheetId="6" r:id="rId6"/>
    <sheet name="прил7" sheetId="7" r:id="rId7"/>
    <sheet name="прил8" sheetId="8" r:id="rId8"/>
  </sheets>
  <externalReferences>
    <externalReference r:id="rId11"/>
  </externalReferences>
  <definedNames>
    <definedName name="_xlnm._FilterDatabase" localSheetId="2" hidden="1">'прил3'!$A$14:$J$32</definedName>
    <definedName name="_xlnm._FilterDatabase" localSheetId="3" hidden="1">'прил4'!$A$13:$K$120</definedName>
    <definedName name="sub_1000" localSheetId="0">'прил1'!#REF!</definedName>
    <definedName name="_xlnm.Print_Titles" localSheetId="0">'прил1'!$15:$16</definedName>
    <definedName name="_xlnm.Print_Titles" localSheetId="1">'прил2'!$12:$12</definedName>
    <definedName name="_xlnm.Print_Titles" localSheetId="2">'прил3'!$13:$14</definedName>
    <definedName name="_xlnm.Print_Titles" localSheetId="3">'прил4'!$11:$11</definedName>
    <definedName name="_xlnm.Print_Titles" localSheetId="4">'прил5'!$11:$11</definedName>
    <definedName name="_xlnm.Print_Area" localSheetId="2">'прил3'!$A$1:$E$32</definedName>
    <definedName name="_xlnm.Print_Area" localSheetId="3">'прил4'!$A$1:$K$120</definedName>
    <definedName name="_xlnm.Print_Area" localSheetId="6">'прил7'!$A$1:$E$41</definedName>
    <definedName name="_xlnm.Print_Area" localSheetId="7">'прил8'!$A$1:$H$23</definedName>
  </definedNames>
  <calcPr fullCalcOnLoad="1"/>
</workbook>
</file>

<file path=xl/sharedStrings.xml><?xml version="1.0" encoding="utf-8"?>
<sst xmlns="http://schemas.openxmlformats.org/spreadsheetml/2006/main" count="2616" uniqueCount="399">
  <si>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</si>
  <si>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</si>
  <si>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</si>
  <si>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</si>
  <si>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</si>
  <si>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</si>
  <si>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</si>
  <si>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</si>
  <si>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</si>
  <si>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</si>
  <si>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</si>
  <si>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</si>
  <si>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</si>
  <si>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</si>
  <si>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</si>
  <si>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</si>
  <si>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</si>
  <si>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</si>
  <si>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</si>
  <si>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</si>
  <si>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</si>
  <si>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</si>
  <si>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</si>
  <si>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</si>
  <si>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</si>
  <si>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</si>
  <si>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источников внутреннего финансирования дефицита республиканского бюджета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</si>
  <si>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</si>
  <si>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</si>
  <si>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</si>
  <si>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</si>
  <si>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 xml:space="preserve">Безвозмездные поступления 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</si>
  <si>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</si>
  <si>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</si>
  <si>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</si>
  <si>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</si>
  <si>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</si>
  <si>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</si>
  <si>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</si>
  <si>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</si>
  <si>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</si>
  <si>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</si>
  <si>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</si>
  <si>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</si>
  <si>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</si>
  <si>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</si>
  <si>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</si>
  <si>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</si>
  <si>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</si>
  <si>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</si>
  <si>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</si>
  <si>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</si>
  <si>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</si>
  <si>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</si>
  <si>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</si>
  <si>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</si>
  <si>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</si>
  <si>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</si>
  <si>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</si>
  <si>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Дотации бюджетам сельских поселений на выравнивание бюджетной обеспеченности</t>
  </si>
  <si>
    <t>1 11 05025 10 0000 120</t>
  </si>
  <si>
    <t xml:space="preserve"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бюджетных и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</si>
  <si>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</si>
  <si>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</si>
  <si>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</si>
  <si>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</si>
  <si>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</si>
  <si>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</si>
  <si>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1 12 05050 10 0000 120</t>
  </si>
  <si>
    <t>Плата за пользование водными объектами, находящимися в собственности поселений</t>
  </si>
  <si>
    <t>1 13 01995 10 0000 130</t>
  </si>
  <si>
    <t xml:space="preserve">Прочие доходы от оказания платных услуг(работ) получателями средств бюджетов поселений </t>
  </si>
  <si>
    <t>1 13 02995 10 0001 130</t>
  </si>
  <si>
    <t>Прочие доходы от компенсации затрат бюджетов поселений, источником которых являются межбюджетные трансферты федерального бюджета</t>
  </si>
  <si>
    <t>1 13 02995 10 0002 130</t>
  </si>
  <si>
    <t>Прочие доходы от компенсации затрат бюджетов поселений, источником которых являются средства республиканского бюджета</t>
  </si>
  <si>
    <t>1 13 02995 10 0004 130</t>
  </si>
  <si>
    <t>Прочие доходы от компенсации затрат бюджетов поселений, источником которых являются средства муниципального района</t>
  </si>
  <si>
    <t>1 13 02995 10 0005 130</t>
  </si>
  <si>
    <t>Прочие доходы от компенсации затрат бюджетов поселений, источником которых являются средства поселений</t>
  </si>
  <si>
    <t>1 14 02052 10 0000 410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</si>
  <si>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</si>
  <si>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1 14 02052 10 0000 440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</si>
  <si>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 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</si>
  <si>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</si>
  <si>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</si>
  <si>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1 14 02053 10 0000 440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</si>
  <si>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</si>
  <si>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1 15 02050 10 0000 140</t>
  </si>
  <si>
    <t xml:space="preserve">Прочие поступления от денежных взысканий (штрафов) и иных сумм в возмещение ущерба, зачисляемые в бюджеты поселений  </t>
  </si>
  <si>
    <t>1 17 01050 10 0000 180</t>
  </si>
  <si>
    <t>1 17 05050 10 0000 180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</si>
  <si>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</si>
  <si>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</si>
  <si>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</si>
  <si>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</si>
  <si>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</si>
  <si>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</si>
  <si>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</si>
  <si>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</si>
  <si>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</si>
  <si>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</si>
  <si>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Приложение № 7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</si>
  <si>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</si>
  <si>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</si>
  <si>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</si>
  <si>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</si>
  <si>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</si>
  <si>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</si>
  <si>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</si>
  <si>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</si>
  <si>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</si>
  <si>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</si>
  <si>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</si>
  <si>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</si>
  <si>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</si>
  <si>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</si>
  <si>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</si>
  <si>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</si>
  <si>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</si>
  <si>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</si>
  <si>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</si>
  <si>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</si>
  <si>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</si>
  <si>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</si>
  <si>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</si>
  <si>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</si>
  <si>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</si>
  <si>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БЕЗВОЗМЕЗДНЫЕ ПОСТУПЛЕНИЯ</t>
  </si>
  <si>
    <t>Платежи, взимаемые органами местного самоуправления (организациями) поселений за выполнение определенных функций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</si>
  <si>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</si>
  <si>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</si>
  <si>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</si>
  <si>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</si>
  <si>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</si>
  <si>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</si>
  <si>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</si>
  <si>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</si>
  <si>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</si>
  <si>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</si>
  <si>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</si>
  <si>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</si>
  <si>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</si>
  <si>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</si>
  <si>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</si>
  <si>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</si>
  <si>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</si>
  <si>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</si>
  <si>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</si>
  <si>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</si>
  <si>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</si>
  <si>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</si>
  <si>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</si>
  <si>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</si>
  <si>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</si>
  <si>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</si>
  <si>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</si>
  <si>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</si>
  <si>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</si>
  <si>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</si>
  <si>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</si>
  <si>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</si>
  <si>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</si>
  <si>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</si>
  <si>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</si>
  <si>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</si>
  <si>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</si>
  <si>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</si>
  <si>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</si>
  <si>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</si>
  <si>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</si>
  <si>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</si>
  <si>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НАЦИОНАЛЬНАЯ ЭКОНОМИКА</t>
  </si>
  <si>
    <t>Приложение № 4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</si>
  <si>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</si>
  <si>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</si>
  <si>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</si>
  <si>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</si>
  <si>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</si>
  <si>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Невыясненные поступления, зачисляемые в бюджеты поселений</t>
  </si>
  <si>
    <t>Прочие неналоговые доходы бюджетов поселений</t>
  </si>
  <si>
    <t>03</t>
  </si>
  <si>
    <t>02</t>
  </si>
  <si>
    <t>10</t>
  </si>
  <si>
    <t>05</t>
  </si>
  <si>
    <t>41240</t>
  </si>
  <si>
    <t>Приложение № 6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</si>
  <si>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</si>
  <si>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</si>
  <si>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</si>
  <si>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</si>
  <si>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</si>
  <si>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</si>
  <si>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</si>
  <si>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</si>
  <si>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</si>
  <si>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</si>
  <si>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</si>
  <si>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</si>
  <si>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</si>
  <si>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</si>
  <si>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</si>
  <si>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</si>
  <si>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</si>
  <si>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</si>
  <si>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</si>
  <si>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</si>
  <si>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</si>
  <si>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</si>
  <si>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</si>
  <si>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</si>
  <si>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администратора доходов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</si>
  <si>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</si>
  <si>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</si>
  <si>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</si>
  <si>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</si>
  <si>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</si>
  <si>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</si>
  <si>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</si>
  <si>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</si>
  <si>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</si>
  <si>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</si>
  <si>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</si>
  <si>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</si>
  <si>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</si>
  <si>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</si>
  <si>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</si>
  <si>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</si>
  <si>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</si>
  <si>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</si>
  <si>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</si>
  <si>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</si>
  <si>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</si>
  <si>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</si>
  <si>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</si>
  <si>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</si>
  <si>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</si>
  <si>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</si>
  <si>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</si>
  <si>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</si>
  <si>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</si>
  <si>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</si>
  <si>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</si>
  <si>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</si>
  <si>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ПЕРЕЧЕНЬ</t>
  </si>
  <si>
    <t>Код бюджетной классификации Российской Федерации</t>
  </si>
  <si>
    <t>Наименование главного администратора доходов</t>
  </si>
  <si>
    <t>доходов республиканского и местных бюджетов</t>
  </si>
  <si>
    <t>КОВЫЛКИНСКОГО МУНИЦИПАЛЬНОГО РАЙОНА</t>
  </si>
  <si>
    <t>главного администратора доходов</t>
  </si>
  <si>
    <t>Наименование главного администратора источников финансирования дефицита бюджета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</si>
  <si>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</si>
  <si>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</si>
  <si>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</si>
  <si>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</si>
  <si>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</si>
  <si>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</si>
  <si>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</si>
  <si>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</si>
  <si>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</si>
  <si>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</si>
  <si>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</si>
  <si>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</si>
  <si>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</si>
  <si>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</si>
  <si>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</si>
  <si>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</si>
  <si>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ГЛАВНЫХ АДМИНИСТРАТОРОВ ДОХОДОВ БЮДЖЕТА</t>
  </si>
  <si>
    <t>01  03  01  00  10  0000  710</t>
  </si>
  <si>
    <t>01  03  01  00  10  0000  810</t>
  </si>
  <si>
    <t>01  05  02  01  10  0000  510</t>
  </si>
  <si>
    <t>01  05  02  01  10  0000  610</t>
  </si>
  <si>
    <t>01  02  00  00  10  0000  710</t>
  </si>
  <si>
    <t>01  02  00  00  10  0000  810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</si>
  <si>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</si>
  <si>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</si>
  <si>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</si>
  <si>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</si>
  <si>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</si>
  <si>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</si>
  <si>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</si>
  <si>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</si>
  <si>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</si>
  <si>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</si>
  <si>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</si>
  <si>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</si>
  <si>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</si>
  <si>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</si>
  <si>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</si>
  <si>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</si>
  <si>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</si>
  <si>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2021 год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</si>
  <si>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</si>
  <si>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</si>
  <si>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</si>
  <si>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</si>
  <si>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</si>
  <si>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</si>
  <si>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2 07 05030 10 0000 150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</si>
  <si>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</si>
  <si>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</si>
  <si>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</si>
  <si>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</si>
  <si>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</si>
  <si>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</si>
  <si>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2 00 00000 00 0000 180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</si>
  <si>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</si>
  <si>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</si>
  <si>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</si>
  <si>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</si>
  <si>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</si>
  <si>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</si>
  <si>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</si>
  <si>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</si>
  <si>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</si>
  <si>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</si>
  <si>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</si>
  <si>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</si>
  <si>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</si>
  <si>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</si>
  <si>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</si>
  <si>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</si>
  <si>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8</t>
  </si>
  <si>
    <t>Приложение №1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</si>
  <si>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</si>
  <si>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</si>
  <si>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</si>
  <si>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</si>
  <si>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1 16 10123 01 0101 140</t>
  </si>
  <si>
    <t>Доходы от денежных взысканий(штрафов),поступившие в счет погашения задолженности,образовавшейся до 1 января 2020г,подлежащие зачислению в бюджет муниципального образования по нормативам,действовашим в 2019году</t>
  </si>
  <si>
    <t>44205</t>
  </si>
  <si>
    <t>Сельское хозяйство и рыболовство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</si>
  <si>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</si>
  <si>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</si>
  <si>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</si>
  <si>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</si>
  <si>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</si>
  <si>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</si>
  <si>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</si>
  <si>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</si>
  <si>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</si>
  <si>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</si>
  <si>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</si>
  <si>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Дошкольное образование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</si>
  <si>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</si>
  <si>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</si>
  <si>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</si>
  <si>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</si>
  <si>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</si>
  <si>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</si>
  <si>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</si>
  <si>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</si>
  <si>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</si>
  <si>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</si>
  <si>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</si>
  <si>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</si>
  <si>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</si>
  <si>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</si>
  <si>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</si>
  <si>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</si>
  <si>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</si>
  <si>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</si>
  <si>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</si>
  <si>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</si>
  <si>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</si>
  <si>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</si>
  <si>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</si>
  <si>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</si>
  <si>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</si>
  <si>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</si>
  <si>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</si>
  <si>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</si>
  <si>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</si>
  <si>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</si>
  <si>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 xml:space="preserve">ПРОГРАММА 
МУНИЦИПАЛЬНЫХ ВНУТРЕННИХ ЗАИМСТВОВАНИЙ МОРДОВСКО-ВЕЧКЕНИНСКОГО СЕЛЬСКОГО ПОСЕЛЕНИЯ КОВЫЛКИНСКОГО МУНИЦИПАЛЬНОГО РАЙОНА РЕСПУБЛИКИ МОРДОВИЯ НА 2021 ГОД И 
НА ПЛАНОВЫЙ ПЕРИОД 2022 И 2022 ГОДОВ </t>
  </si>
  <si>
    <t>1 16 92150 10 0000 140</t>
  </si>
  <si>
    <t xml:space="preserve">ГЛАВНЫХ АДМИНИСТРАТОРОВ ИСТОЧНИКОВ ФИНАНСИРОВАНИЯ ДЕФИЦИТА БЮДЖЕТА МОРДОВСКО-ВЕЧКЕНИНСКОГО СЕЛЬСКОГО ПОСЕЛЕНИЯ КОВЫЛКИНСКОГО МУНИЦИПАЛЬНОГО РАЙОНА </t>
  </si>
  <si>
    <t>Администрация Мордовско-Вечкенинского сельского поселения Ковылкинского муниципального района</t>
  </si>
  <si>
    <t>ОБЪЕМ БЕЗВОЗМЕЗДНЫХ ПОСТУПЛЕНИЙ В БЮДЖЕТ МОРДОВСКО-ВЕЧКЕНИНСКОГО СЕЛЬСКОГО ПОСЕЛЕНИЯ КОВЫЛКИНСКОГО МУНИЦИПАЛЬНОГО РАЙОНА РЕСПУБЛИКИ МОРДОВИЯ НА 2021 ГОД И ПЛАНОВЫЙ ПЕРИОД 2022 И 2023 ГОДОВ</t>
  </si>
  <si>
    <t>РАСПРЕДЕЛЕНИЕ 
БЮДЖЕТНЫХ  АССИГНОВАНИЙ БЮДЖЕТА МОРДОВСКО-ВЕЧКЕНИНСКОГО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И ПЛАНОВЫЙ ПЕРИОД 2022 И 2023 ГОДОВ</t>
  </si>
  <si>
    <t>ВЕДОМСТВЕННАЯ СТРУКТУРА 
РАСХОДОВ БЮДЖЕТА МОРДОВСКО-ВЕЧКЕНИНСКОГО СЕЛЬСКОГО ПОСЕЛЕНИЯ КОВЫЛКИНСКОГО МУНЦИПАЛЬНОГО РАЙОНА НА 2021 ГОД И ПЛАНОВЫЙ ПЕРИОД 2022 И 2023 ГОДОВ</t>
  </si>
  <si>
    <t>РАСПРЕДЕЛЕНИЕ 
БЮДЖЕТНЫХ АССИГНОВАНИЙ БЮДЖЕТА МОРДОВСКО-ВЕЧКЕНИНСКОГО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2021 ГОД И ПЛАНОВЫЙ ПЕРИОД 2022 И 2023 ГОДОВ</t>
  </si>
  <si>
    <t>Обеспечение деятельности администрации Мордовско-Вечкенинского сельского поселения</t>
  </si>
  <si>
    <t>Администрация Мордовско-Вечкенинского сельского поселения</t>
  </si>
  <si>
    <t>Непрограммные расходы в рамках обеспечения деятельности главных распорядителей бюджетных средств Мордовско-Вечкенинского сельского поселения</t>
  </si>
  <si>
    <t>МОРДОВСКО-ВЕЧКЕНИНСКОГО СЕЛЬСКОГО ПОСЕЛЕНИЯ</t>
  </si>
  <si>
    <t>000 01  03  00  00  10  0000  810</t>
  </si>
  <si>
    <t>Погашение бюджетами сльских поселений муниципальных районов  кредитов от других бюджетов бюджетной системы  Российской Федерации в валюте Российской 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</si>
  <si>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</si>
  <si>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</si>
  <si>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</si>
  <si>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</si>
  <si>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</si>
  <si>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 Субвенции бюджетам бюджетной системы Российской Федерации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</si>
  <si>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админситративных правонарушениях, предусмотренных Законом Республики Мордовия от 15 июня 2015 года № 38-З «Об административной ответственности на территории Республики Мордовия»</t>
  </si>
  <si>
    <t>Дотации бюджетам сельских поселений на поддержку мер по обеспечению  сбалансированности бюджетов</t>
  </si>
  <si>
    <t xml:space="preserve">Дотации бюджетам сельских поселений на поддержку мер по обеспечению  сбалансированности бюджетов </t>
  </si>
  <si>
    <t>ИСТОЧНИКИ 
ВНУТРЕННЕГО ФИНАНСИРОВАНИЯ ДЕФИЦИТА БЮДЖЕТА МОРДОВСКО-ВЕЧКЕНИНСКОГО СЕЛЬСКОГО ПОСЕЛЕНИЯ КОВЫЛКИНСКОГО МУНЦИПАЛЬНОГО РАЙОНА НА 2021 ГОД И ПЛАНОВЫЙ ПЕРИОД 2022 И 2023 ГОДОВ</t>
  </si>
  <si>
    <t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                                         (в редакции решения Совета депутатов Мордовско-Вечкенинского сельского поселения Ковылкинского муниципального района от 10.06.2021г №1 )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</si>
</sst>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63"/>
      <name val="Times New Roman"/>
      <family val="1"/>
    </font>
    <font>
      <b/>
      <sz val="15"/>
      <color indexed="63"/>
      <name val="Arial"/>
      <family val="2"/>
    </font>
    <font>
      <sz val="8"/>
      <name val="Tahoma"/>
      <family val="2"/>
    </font>
    <font>
      <sz val="14"/>
      <color rgb="FF262626"/>
      <name val="Times New Roman"/>
      <family val="1"/>
    </font>
    <font>
      <b/>
      <sz val="15"/>
      <color rgb="FF26262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1" fillId="0" borderId="0" applyNumberFormat="0" applyFill="0" applyBorder="0" applyAlignment="0" applyProtection="0"/>
    <xf numFmtId="49" fontId="37" fillId="0" borderId="1">
      <alignment horizontal="center" shrinkToFit="1"/>
      <protection/>
    </xf>
    <xf numFmtId="0" fontId="37" fillId="0" borderId="2">
      <alignment horizontal="left" wrapText="1" indent="2"/>
      <protection/>
    </xf>
    <xf numFmtId="0" fontId="52" fillId="0" borderId="3">
      <alignment horizontal="left" wrapText="1" indent="2"/>
      <protection/>
    </xf>
    <xf numFmtId="49" fontId="52" fillId="0" borderId="4">
      <alignment horizontal="center"/>
      <protection/>
    </xf>
    <xf numFmtId="49" fontId="37" fillId="0" borderId="4">
      <alignment horizont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5" applyNumberFormat="0" applyAlignment="0" applyProtection="0"/>
    <xf numFmtId="0" fontId="19" fillId="20" borderId="6" applyNumberFormat="0" applyAlignment="0" applyProtection="0"/>
    <xf numFmtId="0" fontId="20" fillId="20" borderId="5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42" fillId="0" borderId="0">
      <alignment/>
      <protection/>
    </xf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3" fillId="0" borderId="0" xfId="0" applyNumberFormat="1" applyFont="1" applyAlignment="1" applyProtection="1">
      <alignment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2" fontId="33" fillId="0" borderId="0" xfId="0" applyNumberFormat="1" applyFont="1" applyFill="1" applyAlignment="1" applyProtection="1">
      <alignment/>
      <protection locked="0"/>
    </xf>
    <xf numFmtId="2" fontId="33" fillId="24" borderId="0" xfId="0" applyNumberFormat="1" applyFont="1" applyFill="1" applyAlignment="1" applyProtection="1">
      <alignment vertical="top" wrapText="1"/>
      <protection locked="0"/>
    </xf>
    <xf numFmtId="2" fontId="33" fillId="24" borderId="0" xfId="0" applyNumberFormat="1" applyFont="1" applyFill="1" applyAlignment="1" applyProtection="1">
      <alignment horizontal="center"/>
      <protection locked="0"/>
    </xf>
    <xf numFmtId="2" fontId="33" fillId="24" borderId="0" xfId="0" applyNumberFormat="1" applyFont="1" applyFill="1" applyAlignment="1" applyProtection="1">
      <alignment/>
      <protection locked="0"/>
    </xf>
    <xf numFmtId="2" fontId="33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6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justify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49" fontId="7" fillId="0" borderId="20" xfId="0" applyNumberFormat="1" applyFont="1" applyBorder="1" applyAlignment="1">
      <alignment horizontal="left" vertical="justify" wrapText="1"/>
    </xf>
    <xf numFmtId="49" fontId="7" fillId="0" borderId="21" xfId="0" applyNumberFormat="1" applyFont="1" applyBorder="1" applyAlignment="1">
      <alignment horizontal="left" vertical="justify" wrapText="1"/>
    </xf>
    <xf numFmtId="0" fontId="6" fillId="0" borderId="22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locked="0"/>
    </xf>
    <xf numFmtId="0" fontId="39" fillId="20" borderId="25" xfId="0" applyNumberFormat="1" applyFont="1" applyFill="1" applyBorder="1" applyAlignment="1" applyProtection="1">
      <alignment horizontal="center" vertical="center"/>
      <protection locked="0"/>
    </xf>
    <xf numFmtId="2" fontId="40" fillId="0" borderId="0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 applyProtection="1">
      <alignment vertical="center"/>
      <protection locked="0"/>
    </xf>
    <xf numFmtId="0" fontId="35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174" fontId="35" fillId="0" borderId="0" xfId="0" applyNumberFormat="1" applyFont="1" applyAlignment="1" applyProtection="1">
      <alignment/>
      <protection locked="0"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right"/>
      <protection locked="0"/>
    </xf>
    <xf numFmtId="0" fontId="33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33" fillId="24" borderId="0" xfId="0" applyNumberFormat="1" applyFont="1" applyFill="1" applyAlignment="1" applyProtection="1">
      <alignment vertical="top" wrapText="1"/>
      <protection locked="0"/>
    </xf>
    <xf numFmtId="0" fontId="33" fillId="24" borderId="0" xfId="0" applyNumberFormat="1" applyFont="1" applyFill="1" applyAlignment="1" applyProtection="1">
      <alignment horizontal="center"/>
      <protection locked="0"/>
    </xf>
    <xf numFmtId="0" fontId="33" fillId="24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0" fontId="46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6" fillId="0" borderId="0" xfId="0" applyNumberFormat="1" applyFont="1" applyFill="1" applyBorder="1" applyAlignment="1" applyProtection="1">
      <alignment/>
      <protection locked="0"/>
    </xf>
    <xf numFmtId="2" fontId="45" fillId="7" borderId="27" xfId="0" applyNumberFormat="1" applyFont="1" applyFill="1" applyBorder="1" applyAlignment="1" applyProtection="1">
      <alignment horizontal="center" vertical="center" wrapText="1"/>
      <protection locked="0"/>
    </xf>
    <xf numFmtId="49" fontId="48" fillId="24" borderId="23" xfId="0" applyNumberFormat="1" applyFont="1" applyFill="1" applyBorder="1" applyAlignment="1" applyProtection="1">
      <alignment horizontal="left" wrapText="1"/>
      <protection locked="0"/>
    </xf>
    <xf numFmtId="49" fontId="49" fillId="24" borderId="23" xfId="0" applyNumberFormat="1" applyFont="1" applyFill="1" applyBorder="1" applyAlignment="1" applyProtection="1">
      <alignment horizontal="left" wrapText="1"/>
      <protection locked="0"/>
    </xf>
    <xf numFmtId="49" fontId="50" fillId="24" borderId="23" xfId="0" applyNumberFormat="1" applyFont="1" applyFill="1" applyBorder="1" applyAlignment="1" applyProtection="1">
      <alignment horizontal="left" wrapText="1"/>
      <protection locked="0"/>
    </xf>
    <xf numFmtId="49" fontId="50" fillId="24" borderId="23" xfId="0" applyNumberFormat="1" applyFont="1" applyFill="1" applyBorder="1" applyAlignment="1" applyProtection="1">
      <alignment horizontal="center" wrapText="1"/>
      <protection locked="0"/>
    </xf>
    <xf numFmtId="49" fontId="49" fillId="24" borderId="23" xfId="0" applyNumberFormat="1" applyFont="1" applyFill="1" applyBorder="1" applyAlignment="1" applyProtection="1">
      <alignment horizontal="center" wrapText="1"/>
      <protection locked="0"/>
    </xf>
    <xf numFmtId="49" fontId="48" fillId="24" borderId="23" xfId="0" applyNumberFormat="1" applyFont="1" applyFill="1" applyBorder="1" applyAlignment="1" applyProtection="1">
      <alignment horizontal="center" wrapText="1"/>
      <protection locked="0"/>
    </xf>
    <xf numFmtId="49" fontId="49" fillId="24" borderId="24" xfId="0" applyNumberFormat="1" applyFont="1" applyFill="1" applyBorder="1" applyAlignment="1" applyProtection="1">
      <alignment horizontal="left" wrapText="1"/>
      <protection locked="0"/>
    </xf>
    <xf numFmtId="174" fontId="49" fillId="0" borderId="20" xfId="0" applyNumberFormat="1" applyFont="1" applyFill="1" applyBorder="1" applyAlignment="1" applyProtection="1">
      <alignment horizontal="right"/>
      <protection locked="0"/>
    </xf>
    <xf numFmtId="174" fontId="49" fillId="0" borderId="21" xfId="0" applyNumberFormat="1" applyFont="1" applyFill="1" applyBorder="1" applyAlignment="1" applyProtection="1">
      <alignment horizontal="right"/>
      <protection locked="0"/>
    </xf>
    <xf numFmtId="0" fontId="51" fillId="24" borderId="17" xfId="0" applyNumberFormat="1" applyFont="1" applyFill="1" applyBorder="1" applyAlignment="1" applyProtection="1">
      <alignment horizontal="left" wrapText="1"/>
      <protection locked="0"/>
    </xf>
    <xf numFmtId="49" fontId="49" fillId="24" borderId="17" xfId="0" applyNumberFormat="1" applyFont="1" applyFill="1" applyBorder="1" applyAlignment="1" applyProtection="1">
      <alignment horizontal="left" wrapText="1"/>
      <protection locked="0"/>
    </xf>
    <xf numFmtId="0" fontId="49" fillId="24" borderId="17" xfId="0" applyNumberFormat="1" applyFont="1" applyFill="1" applyBorder="1" applyAlignment="1" applyProtection="1">
      <alignment horizontal="left" wrapText="1"/>
      <protection locked="0"/>
    </xf>
    <xf numFmtId="49" fontId="49" fillId="0" borderId="17" xfId="0" applyNumberFormat="1" applyFont="1" applyFill="1" applyBorder="1" applyAlignment="1" applyProtection="1">
      <alignment horizontal="center" vertical="center"/>
      <protection locked="0"/>
    </xf>
    <xf numFmtId="49" fontId="49" fillId="0" borderId="23" xfId="0" applyNumberFormat="1" applyFont="1" applyBorder="1" applyAlignment="1" applyProtection="1">
      <alignment horizontal="left" vertical="justify" wrapText="1"/>
      <protection locked="0"/>
    </xf>
    <xf numFmtId="174" fontId="49" fillId="0" borderId="20" xfId="0" applyNumberFormat="1" applyFont="1" applyFill="1" applyBorder="1" applyAlignment="1" applyProtection="1">
      <alignment horizontal="right"/>
      <protection/>
    </xf>
    <xf numFmtId="49" fontId="49" fillId="0" borderId="18" xfId="0" applyNumberFormat="1" applyFont="1" applyFill="1" applyBorder="1" applyAlignment="1" applyProtection="1">
      <alignment horizontal="center" vertical="center"/>
      <protection locked="0"/>
    </xf>
    <xf numFmtId="49" fontId="49" fillId="0" borderId="24" xfId="0" applyNumberFormat="1" applyFont="1" applyBorder="1" applyAlignment="1" applyProtection="1">
      <alignment horizontal="left" vertical="justify" wrapText="1"/>
      <protection locked="0"/>
    </xf>
    <xf numFmtId="174" fontId="49" fillId="0" borderId="21" xfId="0" applyNumberFormat="1" applyFont="1" applyFill="1" applyBorder="1" applyAlignment="1" applyProtection="1">
      <alignment horizontal="right"/>
      <protection/>
    </xf>
    <xf numFmtId="0" fontId="51" fillId="24" borderId="23" xfId="0" applyNumberFormat="1" applyFont="1" applyFill="1" applyBorder="1" applyAlignment="1" applyProtection="1">
      <alignment horizontal="left" wrapText="1"/>
      <protection locked="0"/>
    </xf>
    <xf numFmtId="174" fontId="51" fillId="0" borderId="20" xfId="0" applyNumberFormat="1" applyFont="1" applyFill="1" applyBorder="1" applyAlignment="1" applyProtection="1">
      <alignment horizontal="right"/>
      <protection locked="0"/>
    </xf>
    <xf numFmtId="0" fontId="49" fillId="0" borderId="17" xfId="0" applyNumberFormat="1" applyFont="1" applyFill="1" applyBorder="1" applyAlignment="1" applyProtection="1">
      <alignment horizontal="left" wrapText="1"/>
      <protection locked="0"/>
    </xf>
    <xf numFmtId="49" fontId="49" fillId="0" borderId="23" xfId="0" applyNumberFormat="1" applyFont="1" applyFill="1" applyBorder="1" applyAlignment="1" applyProtection="1">
      <alignment/>
      <protection locked="0"/>
    </xf>
    <xf numFmtId="174" fontId="49" fillId="0" borderId="23" xfId="0" applyNumberFormat="1" applyFont="1" applyFill="1" applyBorder="1" applyAlignment="1" applyProtection="1">
      <alignment horizontal="right"/>
      <protection locked="0"/>
    </xf>
    <xf numFmtId="174" fontId="51" fillId="0" borderId="23" xfId="0" applyNumberFormat="1" applyFont="1" applyFill="1" applyBorder="1" applyAlignment="1" applyProtection="1">
      <alignment horizontal="right"/>
      <protection locked="0"/>
    </xf>
    <xf numFmtId="174" fontId="49" fillId="0" borderId="24" xfId="0" applyNumberFormat="1" applyFont="1" applyFill="1" applyBorder="1" applyAlignment="1" applyProtection="1">
      <alignment horizontal="right"/>
      <protection locked="0"/>
    </xf>
    <xf numFmtId="174" fontId="49" fillId="0" borderId="23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4" fillId="3" borderId="28" xfId="0" applyNumberFormat="1" applyFont="1" applyFill="1" applyBorder="1" applyAlignment="1" applyProtection="1">
      <alignment/>
      <protection/>
    </xf>
    <xf numFmtId="174" fontId="34" fillId="22" borderId="28" xfId="0" applyNumberFormat="1" applyFont="1" applyFill="1" applyBorder="1" applyAlignment="1" applyProtection="1">
      <alignment/>
      <protection/>
    </xf>
    <xf numFmtId="174" fontId="35" fillId="0" borderId="29" xfId="0" applyNumberFormat="1" applyFont="1" applyBorder="1" applyAlignment="1" applyProtection="1">
      <alignment/>
      <protection/>
    </xf>
    <xf numFmtId="174" fontId="49" fillId="0" borderId="22" xfId="0" applyNumberFormat="1" applyFont="1" applyFill="1" applyBorder="1" applyAlignment="1" applyProtection="1">
      <alignment horizontal="right"/>
      <protection/>
    </xf>
    <xf numFmtId="174" fontId="49" fillId="0" borderId="15" xfId="0" applyNumberFormat="1" applyFont="1" applyFill="1" applyBorder="1" applyAlignment="1" applyProtection="1">
      <alignment horizontal="right"/>
      <protection/>
    </xf>
    <xf numFmtId="0" fontId="12" fillId="7" borderId="30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47" fillId="7" borderId="31" xfId="0" applyNumberFormat="1" applyFont="1" applyFill="1" applyBorder="1" applyAlignment="1" applyProtection="1">
      <alignment horizontal="center" vertical="center"/>
      <protection locked="0"/>
    </xf>
    <xf numFmtId="174" fontId="47" fillId="7" borderId="31" xfId="0" applyNumberFormat="1" applyFont="1" applyFill="1" applyBorder="1" applyAlignment="1" applyProtection="1">
      <alignment horizontal="center" vertical="center"/>
      <protection/>
    </xf>
    <xf numFmtId="174" fontId="47" fillId="7" borderId="32" xfId="0" applyNumberFormat="1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justify" vertical="top" wrapText="1"/>
    </xf>
    <xf numFmtId="0" fontId="10" fillId="0" borderId="0" xfId="0" applyFont="1" applyFill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49" fillId="0" borderId="16" xfId="0" applyNumberFormat="1" applyFont="1" applyFill="1" applyBorder="1" applyAlignment="1" applyProtection="1">
      <alignment horizontal="center" vertical="center"/>
      <protection locked="0"/>
    </xf>
    <xf numFmtId="49" fontId="49" fillId="0" borderId="22" xfId="0" applyNumberFormat="1" applyFont="1" applyBorder="1" applyAlignment="1" applyProtection="1">
      <alignment horizontal="left" vertical="justify" wrapText="1"/>
      <protection locked="0"/>
    </xf>
    <xf numFmtId="174" fontId="49" fillId="0" borderId="24" xfId="0" applyNumberFormat="1" applyFont="1" applyFill="1" applyBorder="1" applyAlignment="1" applyProtection="1">
      <alignment horizontal="right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left" vertical="justify" wrapText="1"/>
      <protection locked="0"/>
    </xf>
    <xf numFmtId="174" fontId="10" fillId="0" borderId="23" xfId="0" applyNumberFormat="1" applyFont="1" applyFill="1" applyBorder="1" applyAlignment="1" applyProtection="1">
      <alignment horizontal="right"/>
      <protection/>
    </xf>
    <xf numFmtId="174" fontId="10" fillId="0" borderId="20" xfId="0" applyNumberFormat="1" applyFont="1" applyFill="1" applyBorder="1" applyAlignment="1" applyProtection="1">
      <alignment horizontal="right"/>
      <protection/>
    </xf>
    <xf numFmtId="0" fontId="49" fillId="24" borderId="17" xfId="0" applyNumberFormat="1" applyFont="1" applyFill="1" applyBorder="1" applyAlignment="1" applyProtection="1">
      <alignment horizontal="left" wrapText="1" shrinkToFit="1"/>
      <protection locked="0"/>
    </xf>
    <xf numFmtId="49" fontId="10" fillId="0" borderId="24" xfId="0" applyNumberFormat="1" applyFont="1" applyBorder="1" applyAlignment="1">
      <alignment horizontal="justify" vertical="top" wrapText="1"/>
    </xf>
    <xf numFmtId="2" fontId="45" fillId="7" borderId="33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34" xfId="0" applyNumberFormat="1" applyFont="1" applyFill="1" applyBorder="1" applyAlignment="1" applyProtection="1">
      <alignment horizontal="center" vertical="center" wrapText="1"/>
      <protection locked="0"/>
    </xf>
    <xf numFmtId="174" fontId="51" fillId="0" borderId="23" xfId="0" applyNumberFormat="1" applyFont="1" applyFill="1" applyBorder="1" applyAlignment="1" applyProtection="1">
      <alignment horizontal="right"/>
      <protection/>
    </xf>
    <xf numFmtId="174" fontId="51" fillId="0" borderId="20" xfId="0" applyNumberFormat="1" applyFont="1" applyFill="1" applyBorder="1" applyAlignment="1" applyProtection="1">
      <alignment horizontal="right"/>
      <protection/>
    </xf>
    <xf numFmtId="174" fontId="34" fillId="15" borderId="35" xfId="0" applyNumberFormat="1" applyFont="1" applyFill="1" applyBorder="1" applyAlignment="1" applyProtection="1">
      <alignment/>
      <protection locked="0"/>
    </xf>
    <xf numFmtId="174" fontId="49" fillId="7" borderId="23" xfId="0" applyNumberFormat="1" applyFont="1" applyFill="1" applyBorder="1" applyAlignment="1" applyProtection="1">
      <alignment horizontal="right"/>
      <protection/>
    </xf>
    <xf numFmtId="174" fontId="49" fillId="7" borderId="20" xfId="0" applyNumberFormat="1" applyFont="1" applyFill="1" applyBorder="1" applyAlignment="1" applyProtection="1">
      <alignment horizontal="right"/>
      <protection/>
    </xf>
    <xf numFmtId="174" fontId="48" fillId="7" borderId="23" xfId="0" applyNumberFormat="1" applyFont="1" applyFill="1" applyBorder="1" applyAlignment="1" applyProtection="1">
      <alignment horizontal="right"/>
      <protection/>
    </xf>
    <xf numFmtId="174" fontId="48" fillId="7" borderId="20" xfId="0" applyNumberFormat="1" applyFont="1" applyFill="1" applyBorder="1" applyAlignment="1" applyProtection="1">
      <alignment horizontal="right"/>
      <protection/>
    </xf>
    <xf numFmtId="174" fontId="50" fillId="7" borderId="23" xfId="0" applyNumberFormat="1" applyFont="1" applyFill="1" applyBorder="1" applyAlignment="1" applyProtection="1">
      <alignment horizontal="right"/>
      <protection/>
    </xf>
    <xf numFmtId="174" fontId="50" fillId="7" borderId="20" xfId="0" applyNumberFormat="1" applyFont="1" applyFill="1" applyBorder="1" applyAlignment="1" applyProtection="1">
      <alignment horizontal="right"/>
      <protection/>
    </xf>
    <xf numFmtId="174" fontId="51" fillId="7" borderId="23" xfId="0" applyNumberFormat="1" applyFont="1" applyFill="1" applyBorder="1" applyAlignment="1" applyProtection="1">
      <alignment horizontal="right"/>
      <protection/>
    </xf>
    <xf numFmtId="174" fontId="51" fillId="7" borderId="20" xfId="0" applyNumberFormat="1" applyFont="1" applyFill="1" applyBorder="1" applyAlignment="1" applyProtection="1">
      <alignment horizontal="right"/>
      <protection/>
    </xf>
    <xf numFmtId="174" fontId="33" fillId="0" borderId="0" xfId="0" applyNumberFormat="1" applyFont="1" applyFill="1" applyBorder="1" applyAlignment="1" applyProtection="1">
      <alignment/>
      <protection locked="0"/>
    </xf>
    <xf numFmtId="174" fontId="51" fillId="7" borderId="23" xfId="0" applyNumberFormat="1" applyFont="1" applyFill="1" applyBorder="1" applyAlignment="1" applyProtection="1">
      <alignment horizontal="right"/>
      <protection locked="0"/>
    </xf>
    <xf numFmtId="174" fontId="51" fillId="7" borderId="20" xfId="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NumberFormat="1" applyFont="1" applyBorder="1" applyAlignment="1">
      <alignment horizontal="center" vertical="center"/>
      <protection/>
    </xf>
    <xf numFmtId="0" fontId="34" fillId="0" borderId="37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0" fontId="35" fillId="0" borderId="36" xfId="60" applyFont="1" applyBorder="1" applyAlignment="1">
      <alignment horizontal="center" vertical="center"/>
      <protection/>
    </xf>
    <xf numFmtId="174" fontId="35" fillId="0" borderId="37" xfId="60" applyNumberFormat="1" applyFont="1" applyBorder="1" applyAlignment="1">
      <alignment horizontal="center"/>
      <protection/>
    </xf>
    <xf numFmtId="174" fontId="35" fillId="0" borderId="36" xfId="60" applyNumberFormat="1" applyFont="1" applyBorder="1" applyAlignment="1">
      <alignment horizontal="center"/>
      <protection/>
    </xf>
    <xf numFmtId="0" fontId="35" fillId="0" borderId="36" xfId="60" applyFont="1" applyBorder="1" applyAlignment="1">
      <alignment horizontal="center" vertical="top"/>
      <protection/>
    </xf>
    <xf numFmtId="174" fontId="35" fillId="0" borderId="36" xfId="60" applyNumberFormat="1" applyFont="1" applyBorder="1" applyAlignment="1">
      <alignment horizontal="center" wrapText="1"/>
      <protection/>
    </xf>
    <xf numFmtId="174" fontId="35" fillId="24" borderId="36" xfId="60" applyNumberFormat="1" applyFont="1" applyFill="1" applyBorder="1" applyAlignment="1">
      <alignment horizontal="center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38" xfId="0" applyFont="1" applyBorder="1" applyAlignment="1">
      <alignment horizontal="center" vertical="top" wrapText="1"/>
    </xf>
    <xf numFmtId="49" fontId="10" fillId="0" borderId="39" xfId="0" applyNumberFormat="1" applyFont="1" applyBorder="1" applyAlignment="1">
      <alignment horizontal="justify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vertical="top" wrapText="1"/>
    </xf>
    <xf numFmtId="49" fontId="10" fillId="0" borderId="36" xfId="0" applyNumberFormat="1" applyFont="1" applyBorder="1" applyAlignment="1">
      <alignment horizontal="justify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 wrapText="1"/>
    </xf>
    <xf numFmtId="0" fontId="49" fillId="24" borderId="41" xfId="0" applyNumberFormat="1" applyFont="1" applyFill="1" applyBorder="1" applyAlignment="1" applyProtection="1">
      <alignment horizontal="left" wrapText="1"/>
      <protection locked="0"/>
    </xf>
    <xf numFmtId="49" fontId="49" fillId="0" borderId="42" xfId="0" applyNumberFormat="1" applyFont="1" applyFill="1" applyBorder="1" applyAlignment="1" applyProtection="1">
      <alignment/>
      <protection locked="0"/>
    </xf>
    <xf numFmtId="49" fontId="48" fillId="24" borderId="42" xfId="0" applyNumberFormat="1" applyFont="1" applyFill="1" applyBorder="1" applyAlignment="1" applyProtection="1">
      <alignment horizontal="left" wrapText="1"/>
      <protection locked="0"/>
    </xf>
    <xf numFmtId="49" fontId="49" fillId="24" borderId="42" xfId="0" applyNumberFormat="1" applyFont="1" applyFill="1" applyBorder="1" applyAlignment="1" applyProtection="1">
      <alignment horizontal="left" wrapText="1"/>
      <protection locked="0"/>
    </xf>
    <xf numFmtId="0" fontId="49" fillId="24" borderId="18" xfId="0" applyNumberFormat="1" applyFont="1" applyFill="1" applyBorder="1" applyAlignment="1" applyProtection="1">
      <alignment horizontal="left" wrapText="1"/>
      <protection locked="0"/>
    </xf>
    <xf numFmtId="0" fontId="46" fillId="25" borderId="0" xfId="0" applyNumberFormat="1" applyFont="1" applyFill="1" applyBorder="1" applyAlignment="1" applyProtection="1">
      <alignment/>
      <protection locked="0"/>
    </xf>
    <xf numFmtId="0" fontId="33" fillId="25" borderId="0" xfId="0" applyNumberFormat="1" applyFont="1" applyFill="1" applyBorder="1" applyAlignment="1" applyProtection="1">
      <alignment/>
      <protection locked="0"/>
    </xf>
    <xf numFmtId="0" fontId="53" fillId="0" borderId="4" xfId="0" applyNumberFormat="1" applyFont="1" applyFill="1" applyBorder="1" applyAlignment="1">
      <alignment horizontal="center" wrapText="1"/>
    </xf>
    <xf numFmtId="174" fontId="54" fillId="0" borderId="36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NumberFormat="1" applyFont="1" applyFill="1" applyBorder="1" applyAlignment="1">
      <alignment horizontal="center" vertical="top" wrapText="1"/>
    </xf>
    <xf numFmtId="0" fontId="53" fillId="22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vertical="top" wrapText="1"/>
    </xf>
    <xf numFmtId="174" fontId="55" fillId="22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horizontal="left" wrapText="1"/>
    </xf>
    <xf numFmtId="0" fontId="55" fillId="22" borderId="4" xfId="0" applyNumberFormat="1" applyFont="1" applyFill="1" applyBorder="1" applyAlignment="1">
      <alignment wrapText="1"/>
    </xf>
    <xf numFmtId="174" fontId="55" fillId="0" borderId="4" xfId="0" applyNumberFormat="1" applyFont="1" applyFill="1" applyBorder="1" applyAlignment="1">
      <alignment horizontal="right" wrapText="1"/>
    </xf>
    <xf numFmtId="0" fontId="55" fillId="0" borderId="4" xfId="0" applyNumberFormat="1" applyFont="1" applyFill="1" applyBorder="1" applyAlignment="1">
      <alignment wrapText="1"/>
    </xf>
    <xf numFmtId="49" fontId="55" fillId="0" borderId="4" xfId="0" applyNumberFormat="1" applyFont="1" applyFill="1" applyBorder="1" applyAlignment="1">
      <alignment horizontal="left" wrapText="1"/>
    </xf>
    <xf numFmtId="0" fontId="55" fillId="25" borderId="4" xfId="0" applyNumberFormat="1" applyFont="1" applyFill="1" applyBorder="1" applyAlignment="1">
      <alignment horizontal="left" wrapText="1"/>
    </xf>
    <xf numFmtId="174" fontId="55" fillId="25" borderId="4" xfId="0" applyNumberFormat="1" applyFont="1" applyFill="1" applyBorder="1" applyAlignment="1">
      <alignment horizontal="right" wrapText="1"/>
    </xf>
    <xf numFmtId="0" fontId="55" fillId="26" borderId="4" xfId="0" applyNumberFormat="1" applyFont="1" applyFill="1" applyBorder="1" applyAlignment="1">
      <alignment horizontal="left" wrapText="1"/>
    </xf>
    <xf numFmtId="49" fontId="55" fillId="26" borderId="4" xfId="0" applyNumberFormat="1" applyFont="1" applyFill="1" applyBorder="1" applyAlignment="1">
      <alignment horizontal="left" wrapText="1"/>
    </xf>
    <xf numFmtId="174" fontId="55" fillId="26" borderId="4" xfId="0" applyNumberFormat="1" applyFont="1" applyFill="1" applyBorder="1" applyAlignment="1">
      <alignment horizontal="right" wrapText="1"/>
    </xf>
    <xf numFmtId="0" fontId="55" fillId="27" borderId="4" xfId="0" applyNumberFormat="1" applyFont="1" applyFill="1" applyBorder="1" applyAlignment="1">
      <alignment horizontal="left" wrapText="1"/>
    </xf>
    <xf numFmtId="174" fontId="55" fillId="27" borderId="4" xfId="0" applyNumberFormat="1" applyFont="1" applyFill="1" applyBorder="1" applyAlignment="1">
      <alignment horizontal="right" wrapText="1"/>
    </xf>
    <xf numFmtId="0" fontId="55" fillId="22" borderId="4" xfId="0" applyNumberFormat="1" applyFont="1" applyFill="1" applyBorder="1" applyAlignment="1">
      <alignment horizontal="right" wrapText="1"/>
    </xf>
    <xf numFmtId="172" fontId="0" fillId="0" borderId="23" xfId="73" applyNumberFormat="1" applyFont="1" applyFill="1" applyBorder="1" applyAlignment="1" applyProtection="1">
      <alignment vertical="center" wrapText="1"/>
      <protection locked="0"/>
    </xf>
    <xf numFmtId="0" fontId="56" fillId="22" borderId="17" xfId="0" applyNumberFormat="1" applyFont="1" applyFill="1" applyBorder="1" applyAlignment="1">
      <alignment horizontal="left" wrapText="1"/>
    </xf>
    <xf numFmtId="0" fontId="56" fillId="0" borderId="23" xfId="0" applyNumberFormat="1" applyFont="1" applyFill="1" applyBorder="1" applyAlignment="1">
      <alignment horizontal="left" wrapText="1"/>
    </xf>
    <xf numFmtId="0" fontId="57" fillId="0" borderId="17" xfId="0" applyNumberFormat="1" applyFont="1" applyFill="1" applyBorder="1" applyAlignment="1">
      <alignment horizontal="left" wrapText="1"/>
    </xf>
    <xf numFmtId="0" fontId="57" fillId="0" borderId="23" xfId="0" applyNumberFormat="1" applyFont="1" applyFill="1" applyBorder="1" applyAlignment="1">
      <alignment horizontal="left" wrapText="1"/>
    </xf>
    <xf numFmtId="49" fontId="57" fillId="0" borderId="23" xfId="0" applyNumberFormat="1" applyFont="1" applyFill="1" applyBorder="1" applyAlignment="1">
      <alignment horizontal="left" wrapText="1"/>
    </xf>
    <xf numFmtId="0" fontId="57" fillId="0" borderId="24" xfId="0" applyNumberFormat="1" applyFont="1" applyFill="1" applyBorder="1" applyAlignment="1">
      <alignment horizontal="left" wrapText="1"/>
    </xf>
    <xf numFmtId="49" fontId="57" fillId="0" borderId="24" xfId="0" applyNumberFormat="1" applyFont="1" applyFill="1" applyBorder="1" applyAlignment="1">
      <alignment horizontal="left" wrapText="1"/>
    </xf>
    <xf numFmtId="174" fontId="53" fillId="22" borderId="4" xfId="0" applyNumberFormat="1" applyFont="1" applyFill="1" applyBorder="1" applyAlignment="1">
      <alignment horizontal="right" wrapText="1"/>
    </xf>
    <xf numFmtId="2" fontId="55" fillId="22" borderId="4" xfId="0" applyNumberFormat="1" applyFont="1" applyFill="1" applyBorder="1" applyAlignment="1">
      <alignment horizontal="left" wrapText="1"/>
    </xf>
    <xf numFmtId="49" fontId="55" fillId="22" borderId="4" xfId="0" applyNumberFormat="1" applyFont="1" applyFill="1" applyBorder="1" applyAlignment="1">
      <alignment horizontal="left" wrapText="1"/>
    </xf>
    <xf numFmtId="174" fontId="49" fillId="7" borderId="23" xfId="0" applyNumberFormat="1" applyFont="1" applyFill="1" applyBorder="1" applyAlignment="1" applyProtection="1">
      <alignment horizontal="right"/>
      <protection locked="0"/>
    </xf>
    <xf numFmtId="174" fontId="49" fillId="7" borderId="20" xfId="0" applyNumberFormat="1" applyFont="1" applyFill="1" applyBorder="1" applyAlignment="1" applyProtection="1">
      <alignment horizontal="right"/>
      <protection locked="0"/>
    </xf>
    <xf numFmtId="49" fontId="49" fillId="0" borderId="23" xfId="0" applyNumberFormat="1" applyFont="1" applyFill="1" applyBorder="1" applyAlignment="1" applyProtection="1">
      <alignment horizontal="left" wrapText="1"/>
      <protection locked="0"/>
    </xf>
    <xf numFmtId="2" fontId="45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21" xfId="0" applyNumberFormat="1" applyFont="1" applyFill="1" applyBorder="1" applyAlignment="1" applyProtection="1">
      <alignment horizontal="center" vertical="center" wrapText="1" shrinkToFit="1"/>
      <protection locked="0"/>
    </xf>
    <xf numFmtId="174" fontId="48" fillId="7" borderId="42" xfId="0" applyNumberFormat="1" applyFont="1" applyFill="1" applyBorder="1" applyAlignment="1" applyProtection="1">
      <alignment horizontal="right"/>
      <protection/>
    </xf>
    <xf numFmtId="174" fontId="48" fillId="7" borderId="43" xfId="0" applyNumberFormat="1" applyFont="1" applyFill="1" applyBorder="1" applyAlignment="1" applyProtection="1">
      <alignment horizontal="right"/>
      <protection/>
    </xf>
    <xf numFmtId="49" fontId="57" fillId="0" borderId="17" xfId="0" applyNumberFormat="1" applyFont="1" applyFill="1" applyBorder="1" applyAlignment="1">
      <alignment horizontal="left" wrapText="1"/>
    </xf>
    <xf numFmtId="174" fontId="49" fillId="24" borderId="23" xfId="0" applyNumberFormat="1" applyFont="1" applyFill="1" applyBorder="1" applyAlignment="1" applyProtection="1">
      <alignment horizontal="right"/>
      <protection locked="0"/>
    </xf>
    <xf numFmtId="174" fontId="49" fillId="24" borderId="20" xfId="0" applyNumberFormat="1" applyFont="1" applyFill="1" applyBorder="1" applyAlignment="1" applyProtection="1">
      <alignment horizontal="right"/>
      <protection locked="0"/>
    </xf>
    <xf numFmtId="0" fontId="51" fillId="0" borderId="23" xfId="0" applyNumberFormat="1" applyFont="1" applyFill="1" applyBorder="1" applyAlignment="1" applyProtection="1">
      <alignment horizontal="left" wrapText="1"/>
      <protection locked="0"/>
    </xf>
    <xf numFmtId="0" fontId="3" fillId="7" borderId="19" xfId="0" applyNumberFormat="1" applyFont="1" applyFill="1" applyBorder="1" applyAlignment="1" applyProtection="1">
      <alignment horizontal="left" wrapText="1"/>
      <protection locked="0"/>
    </xf>
    <xf numFmtId="0" fontId="3" fillId="7" borderId="44" xfId="0" applyNumberFormat="1" applyFont="1" applyFill="1" applyBorder="1" applyAlignment="1" applyProtection="1">
      <alignment horizontal="left" wrapText="1"/>
      <protection locked="0"/>
    </xf>
    <xf numFmtId="174" fontId="3" fillId="7" borderId="45" xfId="0" applyNumberFormat="1" applyFont="1" applyFill="1" applyBorder="1" applyAlignment="1" applyProtection="1">
      <alignment horizontal="center" vertical="center"/>
      <protection/>
    </xf>
    <xf numFmtId="0" fontId="49" fillId="20" borderId="17" xfId="0" applyNumberFormat="1" applyFont="1" applyFill="1" applyBorder="1" applyAlignment="1" applyProtection="1">
      <alignment horizontal="left" wrapText="1"/>
      <protection locked="0"/>
    </xf>
    <xf numFmtId="49" fontId="48" fillId="20" borderId="23" xfId="0" applyNumberFormat="1" applyFont="1" applyFill="1" applyBorder="1" applyAlignment="1" applyProtection="1">
      <alignment horizontal="left" wrapText="1"/>
      <protection locked="0"/>
    </xf>
    <xf numFmtId="49" fontId="49" fillId="20" borderId="23" xfId="0" applyNumberFormat="1" applyFont="1" applyFill="1" applyBorder="1" applyAlignment="1" applyProtection="1">
      <alignment/>
      <protection locked="0"/>
    </xf>
    <xf numFmtId="49" fontId="49" fillId="20" borderId="23" xfId="0" applyNumberFormat="1" applyFont="1" applyFill="1" applyBorder="1" applyAlignment="1" applyProtection="1">
      <alignment horizontal="left" wrapText="1"/>
      <protection locked="0"/>
    </xf>
    <xf numFmtId="174" fontId="48" fillId="20" borderId="23" xfId="0" applyNumberFormat="1" applyFont="1" applyFill="1" applyBorder="1" applyAlignment="1" applyProtection="1">
      <alignment horizontal="right"/>
      <protection/>
    </xf>
    <xf numFmtId="174" fontId="48" fillId="20" borderId="20" xfId="0" applyNumberFormat="1" applyFont="1" applyFill="1" applyBorder="1" applyAlignment="1" applyProtection="1">
      <alignment horizontal="right"/>
      <protection/>
    </xf>
    <xf numFmtId="0" fontId="49" fillId="11" borderId="17" xfId="0" applyNumberFormat="1" applyFont="1" applyFill="1" applyBorder="1" applyAlignment="1" applyProtection="1">
      <alignment horizontal="left" wrapText="1"/>
      <protection locked="0"/>
    </xf>
    <xf numFmtId="49" fontId="50" fillId="11" borderId="23" xfId="0" applyNumberFormat="1" applyFont="1" applyFill="1" applyBorder="1" applyAlignment="1" applyProtection="1">
      <alignment horizontal="left" wrapText="1"/>
      <protection locked="0"/>
    </xf>
    <xf numFmtId="49" fontId="49" fillId="11" borderId="23" xfId="0" applyNumberFormat="1" applyFont="1" applyFill="1" applyBorder="1" applyAlignment="1" applyProtection="1">
      <alignment/>
      <protection locked="0"/>
    </xf>
    <xf numFmtId="49" fontId="50" fillId="11" borderId="23" xfId="0" applyNumberFormat="1" applyFont="1" applyFill="1" applyBorder="1" applyAlignment="1" applyProtection="1">
      <alignment horizontal="center" wrapText="1"/>
      <protection locked="0"/>
    </xf>
    <xf numFmtId="174" fontId="50" fillId="11" borderId="23" xfId="0" applyNumberFormat="1" applyFont="1" applyFill="1" applyBorder="1" applyAlignment="1" applyProtection="1">
      <alignment horizontal="right"/>
      <protection/>
    </xf>
    <xf numFmtId="174" fontId="50" fillId="11" borderId="20" xfId="0" applyNumberFormat="1" applyFont="1" applyFill="1" applyBorder="1" applyAlignment="1" applyProtection="1">
      <alignment horizontal="right"/>
      <protection/>
    </xf>
    <xf numFmtId="49" fontId="57" fillId="0" borderId="4" xfId="0" applyNumberFormat="1" applyFont="1" applyFill="1" applyBorder="1" applyAlignment="1">
      <alignment horizontal="left" wrapText="1"/>
    </xf>
    <xf numFmtId="174" fontId="49" fillId="11" borderId="23" xfId="0" applyNumberFormat="1" applyFont="1" applyFill="1" applyBorder="1" applyAlignment="1" applyProtection="1">
      <alignment horizontal="right"/>
      <protection/>
    </xf>
    <xf numFmtId="0" fontId="49" fillId="7" borderId="17" xfId="0" applyNumberFormat="1" applyFont="1" applyFill="1" applyBorder="1" applyAlignment="1" applyProtection="1">
      <alignment horizontal="left" wrapText="1"/>
      <protection locked="0"/>
    </xf>
    <xf numFmtId="49" fontId="49" fillId="7" borderId="23" xfId="0" applyNumberFormat="1" applyFont="1" applyFill="1" applyBorder="1" applyAlignment="1" applyProtection="1">
      <alignment horizontal="left" wrapText="1"/>
      <protection locked="0"/>
    </xf>
    <xf numFmtId="49" fontId="49" fillId="7" borderId="23" xfId="0" applyNumberFormat="1" applyFont="1" applyFill="1" applyBorder="1" applyAlignment="1" applyProtection="1">
      <alignment/>
      <protection locked="0"/>
    </xf>
    <xf numFmtId="174" fontId="49" fillId="7" borderId="46" xfId="0" applyNumberFormat="1" applyFont="1" applyFill="1" applyBorder="1" applyAlignment="1" applyProtection="1">
      <alignment horizontal="right"/>
      <protection/>
    </xf>
    <xf numFmtId="2" fontId="55" fillId="0" borderId="4" xfId="0" applyNumberFormat="1" applyFont="1" applyFill="1" applyBorder="1" applyAlignment="1">
      <alignment horizontal="left" wrapText="1"/>
    </xf>
    <xf numFmtId="49" fontId="54" fillId="0" borderId="36" xfId="0" applyNumberFormat="1" applyFont="1" applyFill="1" applyBorder="1" applyAlignment="1" applyProtection="1">
      <alignment horizontal="center"/>
      <protection locked="0"/>
    </xf>
    <xf numFmtId="0" fontId="54" fillId="24" borderId="36" xfId="69" applyFont="1" applyFill="1" applyBorder="1" applyAlignment="1" applyProtection="1">
      <alignment horizontal="left" vertical="top"/>
      <protection locked="0"/>
    </xf>
    <xf numFmtId="0" fontId="54" fillId="24" borderId="36" xfId="69" applyFont="1" applyFill="1" applyBorder="1" applyAlignment="1" applyProtection="1">
      <alignment wrapText="1"/>
      <protection locked="0"/>
    </xf>
    <xf numFmtId="174" fontId="54" fillId="0" borderId="36" xfId="69" applyNumberFormat="1" applyFont="1" applyFill="1" applyBorder="1" applyProtection="1">
      <alignment/>
      <protection/>
    </xf>
    <xf numFmtId="0" fontId="55" fillId="24" borderId="36" xfId="69" applyFont="1" applyFill="1" applyBorder="1" applyAlignment="1" applyProtection="1">
      <alignment horizontal="left" vertical="top"/>
      <protection locked="0"/>
    </xf>
    <xf numFmtId="0" fontId="55" fillId="24" borderId="36" xfId="69" applyFont="1" applyFill="1" applyBorder="1" applyAlignment="1" applyProtection="1">
      <alignment wrapText="1"/>
      <protection locked="0"/>
    </xf>
    <xf numFmtId="174" fontId="4" fillId="0" borderId="36" xfId="69" applyNumberFormat="1" applyFont="1" applyFill="1" applyBorder="1" applyProtection="1">
      <alignment/>
      <protection/>
    </xf>
    <xf numFmtId="0" fontId="55" fillId="28" borderId="36" xfId="69" applyFont="1" applyFill="1" applyBorder="1" applyAlignment="1" applyProtection="1">
      <alignment horizontal="left" vertical="top"/>
      <protection locked="0"/>
    </xf>
    <xf numFmtId="0" fontId="55" fillId="28" borderId="36" xfId="69" applyFont="1" applyFill="1" applyBorder="1" applyAlignment="1" applyProtection="1">
      <alignment wrapText="1"/>
      <protection locked="0"/>
    </xf>
    <xf numFmtId="174" fontId="4" fillId="28" borderId="36" xfId="69" applyNumberFormat="1" applyFont="1" applyFill="1" applyBorder="1" applyProtection="1">
      <alignment/>
      <protection/>
    </xf>
    <xf numFmtId="174" fontId="4" fillId="0" borderId="36" xfId="69" applyNumberFormat="1" applyFont="1" applyFill="1" applyBorder="1" applyProtection="1">
      <alignment/>
      <protection locked="0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wrapText="1"/>
    </xf>
    <xf numFmtId="0" fontId="7" fillId="0" borderId="0" xfId="0" applyFont="1" applyAlignment="1">
      <alignment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7" fillId="0" borderId="26" xfId="0" applyFont="1" applyBorder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wrapText="1"/>
      <protection locked="0"/>
    </xf>
    <xf numFmtId="0" fontId="3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44" xfId="0" applyFont="1" applyFill="1" applyBorder="1" applyAlignment="1">
      <alignment horizontal="center" vertical="center" wrapText="1" shrinkToFit="1"/>
    </xf>
    <xf numFmtId="0" fontId="7" fillId="0" borderId="47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44" fontId="54" fillId="0" borderId="36" xfId="0" applyNumberFormat="1" applyFont="1" applyFill="1" applyBorder="1" applyAlignment="1" applyProtection="1">
      <alignment horizontal="center" vertical="center"/>
      <protection locked="0"/>
    </xf>
    <xf numFmtId="174" fontId="54" fillId="0" borderId="36" xfId="0" applyNumberFormat="1" applyFont="1" applyFill="1" applyBorder="1" applyAlignment="1" applyProtection="1">
      <alignment horizontal="center" vertical="center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2" fontId="45" fillId="7" borderId="44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3" xfId="0" applyNumberFormat="1" applyFont="1" applyFill="1" applyBorder="1" applyAlignment="1" applyProtection="1">
      <alignment horizontal="center" vertical="center"/>
      <protection locked="0"/>
    </xf>
    <xf numFmtId="0" fontId="1" fillId="7" borderId="2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34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1" fillId="7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2" xfId="0" applyNumberFormat="1" applyFont="1" applyFill="1" applyBorder="1" applyAlignment="1" applyProtection="1">
      <alignment horizontal="center" vertical="center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2" fontId="45" fillId="7" borderId="22" xfId="0" applyNumberFormat="1" applyFont="1" applyFill="1" applyBorder="1" applyAlignment="1" applyProtection="1">
      <alignment horizontal="center" vertical="center" wrapText="1" shrinkToFit="1"/>
      <protection locked="0"/>
    </xf>
    <xf numFmtId="2" fontId="45" fillId="7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4" xfId="0" applyNumberFormat="1" applyFont="1" applyFill="1" applyBorder="1" applyAlignment="1">
      <alignment horizontal="center" vertical="center" wrapText="1"/>
    </xf>
    <xf numFmtId="0" fontId="53" fillId="0" borderId="4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 wrapText="1" shrinkToFit="1"/>
      <protection locked="0"/>
    </xf>
    <xf numFmtId="0" fontId="6" fillId="0" borderId="53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5" fillId="0" borderId="37" xfId="60" applyFont="1" applyBorder="1" applyAlignment="1">
      <alignment horizontal="left" vertical="justify" wrapText="1"/>
      <protection/>
    </xf>
    <xf numFmtId="0" fontId="35" fillId="0" borderId="54" xfId="60" applyFont="1" applyBorder="1" applyAlignment="1">
      <alignment horizontal="left" vertical="justify" wrapText="1"/>
      <protection/>
    </xf>
    <xf numFmtId="0" fontId="35" fillId="0" borderId="55" xfId="60" applyFont="1" applyBorder="1" applyAlignment="1">
      <alignment horizontal="left" vertical="justify" wrapText="1"/>
      <protection/>
    </xf>
    <xf numFmtId="0" fontId="7" fillId="0" borderId="0" xfId="60" applyFont="1" applyAlignment="1">
      <alignment wrapText="1"/>
      <protection/>
    </xf>
    <xf numFmtId="0" fontId="6" fillId="0" borderId="0" xfId="60" applyFont="1" applyBorder="1" applyAlignment="1">
      <alignment horizontal="center" vertical="top" wrapText="1"/>
      <protection/>
    </xf>
    <xf numFmtId="0" fontId="34" fillId="0" borderId="36" xfId="60" applyFont="1" applyBorder="1" applyAlignment="1">
      <alignment horizontal="center" wrapText="1"/>
      <protection/>
    </xf>
    <xf numFmtId="0" fontId="34" fillId="0" borderId="36" xfId="60" applyFont="1" applyBorder="1" applyAlignment="1">
      <alignment horizontal="center" vertical="center"/>
      <protection/>
    </xf>
    <xf numFmtId="0" fontId="34" fillId="0" borderId="36" xfId="60" applyFont="1" applyBorder="1" applyAlignment="1">
      <alignment horizontal="center" vertical="center"/>
      <protection/>
    </xf>
    <xf numFmtId="0" fontId="35" fillId="0" borderId="36" xfId="60" applyFont="1" applyBorder="1" applyAlignment="1">
      <alignment wrapText="1"/>
      <protection/>
    </xf>
    <xf numFmtId="174" fontId="49" fillId="0" borderId="56" xfId="0" applyNumberFormat="1" applyFont="1" applyFill="1" applyBorder="1" applyAlignment="1" applyProtection="1">
      <alignment horizontal="right"/>
      <protection/>
    </xf>
  </cellXfs>
  <cellStyles count="64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4"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1" name="Object 9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2" name="Object 8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0</xdr:rowOff>
    </xdr:to>
    <xdr:sp>
      <xdr:nvSpPr>
        <xdr:cNvPr id="3" name="Object 7" hidden="1"/>
        <xdr:cNvSpPr>
          <a:spLocks/>
        </xdr:cNvSpPr>
      </xdr:nvSpPr>
      <xdr:spPr>
        <a:xfrm>
          <a:off x="0" y="2381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4" name="Object 12" hidden="1"/>
        <xdr:cNvSpPr>
          <a:spLocks/>
        </xdr:cNvSpPr>
      </xdr:nvSpPr>
      <xdr:spPr>
        <a:xfrm>
          <a:off x="0" y="2381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5" name="Object 11" hidden="1"/>
        <xdr:cNvSpPr>
          <a:spLocks/>
        </xdr:cNvSpPr>
      </xdr:nvSpPr>
      <xdr:spPr>
        <a:xfrm>
          <a:off x="0" y="2381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647700</xdr:colOff>
      <xdr:row>1</xdr:row>
      <xdr:rowOff>190500</xdr:rowOff>
    </xdr:to>
    <xdr:sp>
      <xdr:nvSpPr>
        <xdr:cNvPr id="6" name="Object 10" hidden="1"/>
        <xdr:cNvSpPr>
          <a:spLocks/>
        </xdr:cNvSpPr>
      </xdr:nvSpPr>
      <xdr:spPr>
        <a:xfrm>
          <a:off x="0" y="2381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0;&#1052;&#1045;&#1063;&#1040;&#1053;&#1048;&#1071;\&#1055;&#1072;&#1088;&#1072;&#1087;&#1080;&#1085;&#1086;%20&#1073;&#1102;&#1076;&#1078;&#1077;&#1090;%202021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85" zoomScaleNormal="85" zoomScalePageLayoutView="0" workbookViewId="0" topLeftCell="A1">
      <selection activeCell="H36" sqref="H36"/>
    </sheetView>
  </sheetViews>
  <sheetFormatPr defaultColWidth="9.00390625" defaultRowHeight="12.75"/>
  <cols>
    <col min="1" max="1" width="15.75390625" style="5" customWidth="1"/>
    <col min="2" max="2" width="31.00390625" style="6" customWidth="1"/>
    <col min="3" max="3" width="89.00390625" style="6" customWidth="1"/>
    <col min="4" max="16384" width="9.125" style="6" customWidth="1"/>
  </cols>
  <sheetData>
    <row r="1" ht="18.75">
      <c r="C1" s="163" t="s">
        <v>323</v>
      </c>
    </row>
    <row r="2" spans="1:3" ht="18" customHeight="1">
      <c r="A2" s="257"/>
      <c r="B2" s="257"/>
      <c r="C2" s="259" t="str">
        <f>прил8!F2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                                         (в редакции решения Совета депутатов Мордовско-Вечкенинского сельского поселения Ковылкинского муниципального района от 10.06.2021г №1 )</v>
      </c>
    </row>
    <row r="3" spans="1:3" ht="22.5" customHeight="1">
      <c r="A3" s="257"/>
      <c r="B3" s="257"/>
      <c r="C3" s="260"/>
    </row>
    <row r="4" spans="1:3" ht="18">
      <c r="A4" s="35"/>
      <c r="B4" s="35"/>
      <c r="C4" s="260"/>
    </row>
    <row r="5" spans="1:3" ht="18">
      <c r="A5" s="257"/>
      <c r="B5" s="257"/>
      <c r="C5" s="260"/>
    </row>
    <row r="6" spans="1:3" ht="87" customHeight="1">
      <c r="A6" s="35"/>
      <c r="B6" s="35"/>
      <c r="C6" s="260"/>
    </row>
    <row r="7" spans="1:3" ht="1.5" customHeight="1" hidden="1">
      <c r="A7" s="257"/>
      <c r="B7" s="257"/>
      <c r="C7" s="260"/>
    </row>
    <row r="8" spans="1:3" ht="32.25" customHeight="1">
      <c r="A8" s="257"/>
      <c r="B8" s="257"/>
      <c r="C8" s="22"/>
    </row>
    <row r="9" spans="1:3" ht="18.75">
      <c r="A9" s="258" t="s">
        <v>244</v>
      </c>
      <c r="B9" s="258"/>
      <c r="C9" s="258"/>
    </row>
    <row r="10" spans="1:3" ht="18.75">
      <c r="A10" s="258" t="s">
        <v>267</v>
      </c>
      <c r="B10" s="258"/>
      <c r="C10" s="258"/>
    </row>
    <row r="11" spans="1:3" ht="18.75">
      <c r="A11" s="258" t="s">
        <v>385</v>
      </c>
      <c r="B11" s="258"/>
      <c r="C11" s="258"/>
    </row>
    <row r="12" spans="1:3" ht="18.75">
      <c r="A12" s="258" t="s">
        <v>248</v>
      </c>
      <c r="B12" s="258"/>
      <c r="C12" s="258"/>
    </row>
    <row r="13" spans="1:3" ht="18.75">
      <c r="A13" s="63"/>
      <c r="B13" s="63"/>
      <c r="C13" s="63"/>
    </row>
    <row r="14" spans="1:3" ht="18.75" thickBot="1">
      <c r="A14" s="261"/>
      <c r="B14" s="261"/>
      <c r="C14" s="56"/>
    </row>
    <row r="15" spans="1:3" s="36" customFormat="1" ht="47.25" customHeight="1" thickBot="1">
      <c r="A15" s="262" t="s">
        <v>245</v>
      </c>
      <c r="B15" s="263"/>
      <c r="C15" s="264" t="s">
        <v>246</v>
      </c>
    </row>
    <row r="16" spans="1:3" s="36" customFormat="1" ht="79.5" customHeight="1" thickBot="1">
      <c r="A16" s="37" t="s">
        <v>249</v>
      </c>
      <c r="B16" s="55" t="s">
        <v>247</v>
      </c>
      <c r="C16" s="265"/>
    </row>
    <row r="17" spans="1:3" ht="75">
      <c r="A17" s="57">
        <v>921</v>
      </c>
      <c r="B17" s="119" t="s">
        <v>60</v>
      </c>
      <c r="C17" s="58" t="s">
        <v>61</v>
      </c>
    </row>
    <row r="18" spans="1:3" ht="75">
      <c r="A18" s="57">
        <v>921</v>
      </c>
      <c r="B18" s="119" t="s">
        <v>62</v>
      </c>
      <c r="C18" s="58" t="s">
        <v>63</v>
      </c>
    </row>
    <row r="19" spans="1:3" ht="37.5">
      <c r="A19" s="57">
        <v>921</v>
      </c>
      <c r="B19" s="119" t="s">
        <v>64</v>
      </c>
      <c r="C19" s="58" t="s">
        <v>65</v>
      </c>
    </row>
    <row r="20" spans="1:3" ht="75">
      <c r="A20" s="57">
        <v>921</v>
      </c>
      <c r="B20" s="119" t="s">
        <v>66</v>
      </c>
      <c r="C20" s="58" t="s">
        <v>67</v>
      </c>
    </row>
    <row r="21" spans="1:3" ht="37.5">
      <c r="A21" s="57">
        <v>921</v>
      </c>
      <c r="B21" s="119" t="s">
        <v>68</v>
      </c>
      <c r="C21" s="58" t="s">
        <v>69</v>
      </c>
    </row>
    <row r="22" spans="1:3" ht="37.5">
      <c r="A22" s="57">
        <v>921</v>
      </c>
      <c r="B22" s="119" t="s">
        <v>70</v>
      </c>
      <c r="C22" s="58" t="s">
        <v>71</v>
      </c>
    </row>
    <row r="23" spans="1:3" ht="56.25">
      <c r="A23" s="57">
        <v>921</v>
      </c>
      <c r="B23" s="119" t="s">
        <v>72</v>
      </c>
      <c r="C23" s="58" t="s">
        <v>73</v>
      </c>
    </row>
    <row r="24" spans="1:3" ht="37.5">
      <c r="A24" s="57">
        <v>921</v>
      </c>
      <c r="B24" s="119" t="s">
        <v>74</v>
      </c>
      <c r="C24" s="58" t="s">
        <v>75</v>
      </c>
    </row>
    <row r="25" spans="1:3" ht="37.5">
      <c r="A25" s="57">
        <v>921</v>
      </c>
      <c r="B25" s="119" t="s">
        <v>76</v>
      </c>
      <c r="C25" s="58" t="s">
        <v>77</v>
      </c>
    </row>
    <row r="26" spans="1:3" ht="37.5">
      <c r="A26" s="57">
        <v>921</v>
      </c>
      <c r="B26" s="119" t="s">
        <v>78</v>
      </c>
      <c r="C26" s="58" t="s">
        <v>79</v>
      </c>
    </row>
    <row r="27" spans="1:3" ht="93.75">
      <c r="A27" s="57">
        <v>921</v>
      </c>
      <c r="B27" s="119" t="s">
        <v>80</v>
      </c>
      <c r="C27" s="58" t="s">
        <v>81</v>
      </c>
    </row>
    <row r="28" spans="1:3" ht="93.75">
      <c r="A28" s="57">
        <v>921</v>
      </c>
      <c r="B28" s="119" t="s">
        <v>82</v>
      </c>
      <c r="C28" s="58" t="s">
        <v>83</v>
      </c>
    </row>
    <row r="29" spans="1:3" ht="93.75">
      <c r="A29" s="57">
        <v>921</v>
      </c>
      <c r="B29" s="119" t="s">
        <v>84</v>
      </c>
      <c r="C29" s="58" t="s">
        <v>85</v>
      </c>
    </row>
    <row r="30" spans="1:3" ht="93.75">
      <c r="A30" s="57">
        <v>921</v>
      </c>
      <c r="B30" s="119" t="s">
        <v>86</v>
      </c>
      <c r="C30" s="58" t="s">
        <v>87</v>
      </c>
    </row>
    <row r="31" spans="1:3" ht="37.5">
      <c r="A31" s="57">
        <v>921</v>
      </c>
      <c r="B31" s="119" t="s">
        <v>88</v>
      </c>
      <c r="C31" s="58" t="s">
        <v>129</v>
      </c>
    </row>
    <row r="32" spans="1:3" ht="75">
      <c r="A32" s="57">
        <v>921</v>
      </c>
      <c r="B32" s="119" t="s">
        <v>328</v>
      </c>
      <c r="C32" s="58" t="s">
        <v>329</v>
      </c>
    </row>
    <row r="33" spans="1:3" ht="37.5">
      <c r="A33" s="57">
        <v>921</v>
      </c>
      <c r="B33" s="119" t="s">
        <v>375</v>
      </c>
      <c r="C33" s="58" t="s">
        <v>89</v>
      </c>
    </row>
    <row r="34" spans="1:3" ht="37.5">
      <c r="A34" s="57">
        <v>921</v>
      </c>
      <c r="B34" s="119" t="s">
        <v>292</v>
      </c>
      <c r="C34" s="58" t="s">
        <v>59</v>
      </c>
    </row>
    <row r="35" spans="1:3" ht="18.75">
      <c r="A35" s="57">
        <v>921</v>
      </c>
      <c r="B35" s="119" t="s">
        <v>293</v>
      </c>
      <c r="C35" s="58" t="s">
        <v>55</v>
      </c>
    </row>
    <row r="36" spans="1:8" ht="37.5">
      <c r="A36" s="57">
        <v>921</v>
      </c>
      <c r="B36" s="119" t="s">
        <v>392</v>
      </c>
      <c r="C36" s="255" t="s">
        <v>395</v>
      </c>
      <c r="H36" s="256"/>
    </row>
    <row r="37" spans="1:3" ht="56.25">
      <c r="A37" s="57">
        <v>921</v>
      </c>
      <c r="B37" s="119" t="s">
        <v>294</v>
      </c>
      <c r="C37" s="58" t="s">
        <v>52</v>
      </c>
    </row>
    <row r="38" spans="1:3" ht="37.5">
      <c r="A38" s="57">
        <v>921</v>
      </c>
      <c r="B38" s="119" t="s">
        <v>295</v>
      </c>
      <c r="C38" s="58" t="s">
        <v>54</v>
      </c>
    </row>
    <row r="39" spans="1:3" ht="75">
      <c r="A39" s="57">
        <v>921</v>
      </c>
      <c r="B39" s="119" t="s">
        <v>296</v>
      </c>
      <c r="C39" s="58" t="s">
        <v>56</v>
      </c>
    </row>
    <row r="40" spans="1:3" ht="37.5">
      <c r="A40" s="57">
        <v>921</v>
      </c>
      <c r="B40" s="119" t="s">
        <v>297</v>
      </c>
      <c r="C40" s="58" t="s">
        <v>57</v>
      </c>
    </row>
    <row r="41" spans="1:3" ht="18.75">
      <c r="A41" s="57">
        <v>921</v>
      </c>
      <c r="B41" s="119" t="s">
        <v>298</v>
      </c>
      <c r="C41" s="58" t="s">
        <v>58</v>
      </c>
    </row>
    <row r="42" spans="1:3" ht="57" thickBot="1">
      <c r="A42" s="57">
        <v>921</v>
      </c>
      <c r="B42" s="131" t="s">
        <v>299</v>
      </c>
      <c r="C42" s="118" t="s">
        <v>300</v>
      </c>
    </row>
    <row r="43" spans="1:3" ht="57" thickBot="1">
      <c r="A43" s="117">
        <v>921</v>
      </c>
      <c r="B43" s="131" t="s">
        <v>301</v>
      </c>
      <c r="C43" s="118" t="s">
        <v>302</v>
      </c>
    </row>
    <row r="44" spans="1:3" ht="93.75">
      <c r="A44" s="166">
        <v>921</v>
      </c>
      <c r="B44" s="167" t="s">
        <v>303</v>
      </c>
      <c r="C44" s="168" t="s">
        <v>304</v>
      </c>
    </row>
    <row r="45" spans="1:3" ht="18.75">
      <c r="A45" s="169">
        <v>921</v>
      </c>
      <c r="B45" s="170" t="s">
        <v>90</v>
      </c>
      <c r="C45" s="171" t="s">
        <v>179</v>
      </c>
    </row>
    <row r="46" spans="1:3" ht="18.75">
      <c r="A46" s="169">
        <v>921</v>
      </c>
      <c r="B46" s="170" t="s">
        <v>91</v>
      </c>
      <c r="C46" s="171" t="s">
        <v>180</v>
      </c>
    </row>
    <row r="47" spans="1:3" ht="18.75">
      <c r="A47" s="172">
        <v>921</v>
      </c>
      <c r="B47" s="170" t="s">
        <v>305</v>
      </c>
      <c r="C47" s="171" t="s">
        <v>31</v>
      </c>
    </row>
  </sheetData>
  <sheetProtection formatCells="0" formatColumns="0" formatRows="0" insertColumns="0" insertRows="0"/>
  <mergeCells count="13">
    <mergeCell ref="A14:B14"/>
    <mergeCell ref="A10:C10"/>
    <mergeCell ref="A12:C12"/>
    <mergeCell ref="A15:B15"/>
    <mergeCell ref="C15:C16"/>
    <mergeCell ref="A11:C11"/>
    <mergeCell ref="A2:B2"/>
    <mergeCell ref="A3:B3"/>
    <mergeCell ref="A8:B8"/>
    <mergeCell ref="A9:C9"/>
    <mergeCell ref="A5:B5"/>
    <mergeCell ref="A7:B7"/>
    <mergeCell ref="C2:C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5" zoomScaleNormal="85" zoomScalePageLayoutView="0" workbookViewId="0" topLeftCell="A1">
      <selection activeCell="C25" sqref="C25"/>
    </sheetView>
  </sheetViews>
  <sheetFormatPr defaultColWidth="9.00390625" defaultRowHeight="12.75"/>
  <cols>
    <col min="1" max="1" width="12.125" style="1" customWidth="1"/>
    <col min="2" max="2" width="43.75390625" style="1" bestFit="1" customWidth="1"/>
    <col min="3" max="3" width="75.875" style="1" customWidth="1"/>
    <col min="4" max="4" width="20.625" style="1" customWidth="1"/>
    <col min="5" max="5" width="14.875" style="1" customWidth="1"/>
    <col min="6" max="6" width="15.00390625" style="1" customWidth="1"/>
    <col min="7" max="16384" width="9.125" style="1" customWidth="1"/>
  </cols>
  <sheetData>
    <row r="1" ht="18.75">
      <c r="C1" s="164" t="s">
        <v>324</v>
      </c>
    </row>
    <row r="2" spans="3:4" ht="203.25" customHeight="1">
      <c r="C2" s="266" t="str">
        <f>прил8!F2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                                         (в редакции решения Совета депутатов Мордовско-Вечкенинского сельского поселения Ковылкинского муниципального района от 10.06.2021г №1 )</v>
      </c>
      <c r="D2" s="2"/>
    </row>
    <row r="3" spans="3:4" ht="5.25" customHeight="1">
      <c r="C3" s="260"/>
      <c r="D3" s="2"/>
    </row>
    <row r="4" spans="3:4" ht="12.75" hidden="1">
      <c r="C4" s="260"/>
      <c r="D4" s="2"/>
    </row>
    <row r="5" spans="3:4" ht="12.75" hidden="1">
      <c r="C5" s="260"/>
      <c r="D5" s="2"/>
    </row>
    <row r="6" spans="3:4" ht="12.75" hidden="1">
      <c r="C6" s="260"/>
      <c r="D6" s="2"/>
    </row>
    <row r="7" spans="2:9" s="11" customFormat="1" ht="18.75" hidden="1">
      <c r="B7" s="4"/>
      <c r="C7" s="260"/>
      <c r="D7" s="22"/>
      <c r="E7" s="13"/>
      <c r="H7" s="10"/>
      <c r="I7" s="10"/>
    </row>
    <row r="8" spans="2:4" ht="53.25" customHeight="1">
      <c r="B8" s="3"/>
      <c r="C8" s="22"/>
      <c r="D8" s="22"/>
    </row>
    <row r="9" spans="1:5" ht="20.25" customHeight="1">
      <c r="A9" s="267" t="s">
        <v>244</v>
      </c>
      <c r="B9" s="267"/>
      <c r="C9" s="267"/>
      <c r="D9" s="50"/>
      <c r="E9" s="50"/>
    </row>
    <row r="10" spans="1:3" ht="54.75" customHeight="1">
      <c r="A10" s="267" t="s">
        <v>376</v>
      </c>
      <c r="B10" s="267"/>
      <c r="C10" s="267"/>
    </row>
    <row r="11" spans="2:3" ht="12.75" customHeight="1">
      <c r="B11" s="49"/>
      <c r="C11" s="49"/>
    </row>
    <row r="12" spans="2:3" ht="12.75" customHeight="1">
      <c r="B12" s="49"/>
      <c r="C12" s="49"/>
    </row>
    <row r="13" spans="2:3" ht="15.75" customHeight="1" hidden="1" thickBot="1">
      <c r="B13" s="49"/>
      <c r="C13" s="49"/>
    </row>
    <row r="14" spans="2:3" ht="16.5" thickBot="1">
      <c r="B14" s="268"/>
      <c r="C14" s="268"/>
    </row>
    <row r="15" spans="1:3" s="35" customFormat="1" ht="32.25" customHeight="1" thickBot="1">
      <c r="A15" s="269" t="s">
        <v>245</v>
      </c>
      <c r="B15" s="270"/>
      <c r="C15" s="271" t="s">
        <v>250</v>
      </c>
    </row>
    <row r="16" spans="1:3" s="35" customFormat="1" ht="48" thickBot="1">
      <c r="A16" s="42" t="s">
        <v>211</v>
      </c>
      <c r="B16" s="42" t="s">
        <v>26</v>
      </c>
      <c r="C16" s="272"/>
    </row>
    <row r="17" spans="1:3" s="43" customFormat="1" ht="31.5">
      <c r="A17" s="39">
        <v>921</v>
      </c>
      <c r="B17" s="46"/>
      <c r="C17" s="38" t="s">
        <v>377</v>
      </c>
    </row>
    <row r="18" spans="1:3" s="43" customFormat="1" ht="31.5">
      <c r="A18" s="40">
        <v>921</v>
      </c>
      <c r="B18" s="47" t="s">
        <v>272</v>
      </c>
      <c r="C18" s="44" t="s">
        <v>278</v>
      </c>
    </row>
    <row r="19" spans="1:3" s="43" customFormat="1" ht="31.5">
      <c r="A19" s="40">
        <v>921</v>
      </c>
      <c r="B19" s="47" t="s">
        <v>273</v>
      </c>
      <c r="C19" s="44" t="s">
        <v>279</v>
      </c>
    </row>
    <row r="20" spans="1:3" s="43" customFormat="1" ht="47.25">
      <c r="A20" s="40">
        <v>921</v>
      </c>
      <c r="B20" s="47" t="s">
        <v>268</v>
      </c>
      <c r="C20" s="44" t="s">
        <v>274</v>
      </c>
    </row>
    <row r="21" spans="1:3" s="43" customFormat="1" ht="47.25">
      <c r="A21" s="40">
        <v>921</v>
      </c>
      <c r="B21" s="47" t="s">
        <v>269</v>
      </c>
      <c r="C21" s="44" t="s">
        <v>275</v>
      </c>
    </row>
    <row r="22" spans="1:3" s="43" customFormat="1" ht="31.5">
      <c r="A22" s="40">
        <v>921</v>
      </c>
      <c r="B22" s="47" t="s">
        <v>270</v>
      </c>
      <c r="C22" s="44" t="s">
        <v>276</v>
      </c>
    </row>
    <row r="23" spans="1:3" s="43" customFormat="1" ht="32.25" thickBot="1">
      <c r="A23" s="41">
        <v>921</v>
      </c>
      <c r="B23" s="48" t="s">
        <v>271</v>
      </c>
      <c r="C23" s="45" t="s">
        <v>277</v>
      </c>
    </row>
  </sheetData>
  <sheetProtection formatCells="0" formatColumns="0" formatRows="0" insertColumns="0" insertRows="0"/>
  <mergeCells count="6">
    <mergeCell ref="C2:C7"/>
    <mergeCell ref="A9:C9"/>
    <mergeCell ref="A10:C10"/>
    <mergeCell ref="B14:C14"/>
    <mergeCell ref="A15:B15"/>
    <mergeCell ref="C15:C16"/>
  </mergeCells>
  <conditionalFormatting sqref="B8">
    <cfRule type="expression" priority="1" dxfId="28" stopIfTrue="1">
      <formula>$D8&lt;&gt;""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3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5" zoomScaleNormal="85" zoomScalePageLayoutView="0" workbookViewId="0" topLeftCell="B7">
      <selection activeCell="C25" sqref="C25"/>
    </sheetView>
  </sheetViews>
  <sheetFormatPr defaultColWidth="9.00390625" defaultRowHeight="12.75"/>
  <cols>
    <col min="1" max="1" width="28.75390625" style="5" customWidth="1"/>
    <col min="2" max="2" width="97.75390625" style="6" customWidth="1"/>
    <col min="3" max="4" width="14.375" style="12" customWidth="1"/>
    <col min="5" max="5" width="17.875" style="12" customWidth="1"/>
    <col min="6" max="6" width="22.875" style="6" customWidth="1"/>
    <col min="7" max="9" width="18.625" style="6" customWidth="1"/>
    <col min="10" max="10" width="14.375" style="6" bestFit="1" customWidth="1"/>
    <col min="11" max="16384" width="9.125" style="6" customWidth="1"/>
  </cols>
  <sheetData>
    <row r="1" ht="32.25" customHeight="1">
      <c r="C1" s="21" t="s">
        <v>266</v>
      </c>
    </row>
    <row r="2" spans="3:5" s="20" customFormat="1" ht="1.5" customHeight="1">
      <c r="C2" s="266" t="str">
        <f>прил2!C2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                                         (в редакции решения Совета депутатов Мордовско-Вечкенинского сельского поселения Ковылкинского муниципального района от 10.06.2021г №1 )</v>
      </c>
      <c r="D2" s="273"/>
      <c r="E2" s="273"/>
    </row>
    <row r="3" spans="3:5" s="20" customFormat="1" ht="12.75">
      <c r="C3" s="273"/>
      <c r="D3" s="273"/>
      <c r="E3" s="273"/>
    </row>
    <row r="4" spans="3:5" ht="18">
      <c r="C4" s="273"/>
      <c r="D4" s="273"/>
      <c r="E4" s="273"/>
    </row>
    <row r="5" spans="3:5" ht="18">
      <c r="C5" s="273"/>
      <c r="D5" s="273"/>
      <c r="E5" s="273"/>
    </row>
    <row r="6" spans="3:5" ht="18">
      <c r="C6" s="273"/>
      <c r="D6" s="273"/>
      <c r="E6" s="273"/>
    </row>
    <row r="7" spans="3:5" ht="224.25" customHeight="1">
      <c r="C7" s="273"/>
      <c r="D7" s="273"/>
      <c r="E7" s="273"/>
    </row>
    <row r="8" spans="1:5" ht="18" customHeight="1">
      <c r="A8" s="274" t="s">
        <v>378</v>
      </c>
      <c r="B8" s="274"/>
      <c r="C8" s="274"/>
      <c r="D8" s="274"/>
      <c r="E8" s="274"/>
    </row>
    <row r="9" spans="1:5" ht="18">
      <c r="A9" s="274"/>
      <c r="B9" s="274"/>
      <c r="C9" s="274"/>
      <c r="D9" s="274"/>
      <c r="E9" s="274"/>
    </row>
    <row r="10" spans="1:5" ht="18">
      <c r="A10" s="274"/>
      <c r="B10" s="274"/>
      <c r="C10" s="274"/>
      <c r="D10" s="274"/>
      <c r="E10" s="274"/>
    </row>
    <row r="11" spans="1:5" ht="18">
      <c r="A11" s="51"/>
      <c r="B11" s="51"/>
      <c r="C11" s="51"/>
      <c r="D11" s="51"/>
      <c r="E11" s="51"/>
    </row>
    <row r="12" spans="1:5" ht="18.75" thickBot="1">
      <c r="A12" s="7"/>
      <c r="B12" s="8"/>
      <c r="C12" s="23"/>
      <c r="D12" s="23"/>
      <c r="E12" s="23"/>
    </row>
    <row r="13" spans="1:9" ht="13.5" customHeight="1" thickBot="1">
      <c r="A13" s="275" t="s">
        <v>243</v>
      </c>
      <c r="B13" s="275" t="s">
        <v>233</v>
      </c>
      <c r="C13" s="276" t="s">
        <v>334</v>
      </c>
      <c r="D13" s="276"/>
      <c r="E13" s="276"/>
      <c r="G13" s="52">
        <v>2021</v>
      </c>
      <c r="H13" s="52">
        <v>2022</v>
      </c>
      <c r="I13" s="52">
        <v>2023</v>
      </c>
    </row>
    <row r="14" spans="1:9" ht="18" customHeight="1">
      <c r="A14" s="275"/>
      <c r="B14" s="275"/>
      <c r="C14" s="181" t="s">
        <v>291</v>
      </c>
      <c r="D14" s="181" t="s">
        <v>315</v>
      </c>
      <c r="E14" s="181" t="s">
        <v>353</v>
      </c>
      <c r="G14" s="137">
        <v>602.4</v>
      </c>
      <c r="H14" s="137">
        <v>613.9</v>
      </c>
      <c r="I14" s="200">
        <v>626.2</v>
      </c>
    </row>
    <row r="15" spans="1:10" s="32" customFormat="1" ht="16.5">
      <c r="A15" s="244">
        <v>1</v>
      </c>
      <c r="B15" s="244">
        <v>2</v>
      </c>
      <c r="C15" s="244" t="s">
        <v>335</v>
      </c>
      <c r="D15" s="244" t="s">
        <v>336</v>
      </c>
      <c r="E15" s="244" t="s">
        <v>337</v>
      </c>
      <c r="F15" s="61"/>
      <c r="G15" s="107">
        <f>C16+G14</f>
        <v>1937.5900000000001</v>
      </c>
      <c r="H15" s="107">
        <f>D16+H14</f>
        <v>1318.9</v>
      </c>
      <c r="I15" s="107">
        <f>E16+I14</f>
        <v>1331.8</v>
      </c>
      <c r="J15" s="61"/>
    </row>
    <row r="16" spans="1:10" s="32" customFormat="1" ht="16.5">
      <c r="A16" s="245" t="s">
        <v>0</v>
      </c>
      <c r="B16" s="246" t="s">
        <v>128</v>
      </c>
      <c r="C16" s="247">
        <f>C17</f>
        <v>1335.19</v>
      </c>
      <c r="D16" s="247">
        <f>D17</f>
        <v>705</v>
      </c>
      <c r="E16" s="247">
        <f>E17</f>
        <v>705.5999999999999</v>
      </c>
      <c r="F16" s="61"/>
      <c r="G16" s="108">
        <f>прил4!I13</f>
        <v>2083.0679999999998</v>
      </c>
      <c r="H16" s="108">
        <f>прил4!J13</f>
        <v>1318.9499999999998</v>
      </c>
      <c r="I16" s="108">
        <f>прил4!K13</f>
        <v>1331.8099999999997</v>
      </c>
      <c r="J16" s="61"/>
    </row>
    <row r="17" spans="1:10" s="33" customFormat="1" ht="17.25" thickBot="1">
      <c r="A17" s="248" t="s">
        <v>1</v>
      </c>
      <c r="B17" s="249" t="s">
        <v>23</v>
      </c>
      <c r="C17" s="250">
        <f>C18+C23+C25+C30</f>
        <v>1335.19</v>
      </c>
      <c r="D17" s="250">
        <f>D18+D23+D25+D30</f>
        <v>705</v>
      </c>
      <c r="E17" s="250">
        <f>E18+E23+E25+E30</f>
        <v>705.5999999999999</v>
      </c>
      <c r="F17" s="61"/>
      <c r="G17" s="109">
        <f>G15-G16</f>
        <v>-145.4779999999996</v>
      </c>
      <c r="H17" s="109">
        <f>H15-H16</f>
        <v>-0.04999999999972715</v>
      </c>
      <c r="I17" s="109">
        <f>I15-I16</f>
        <v>-0.009999999999763531</v>
      </c>
      <c r="J17" s="61"/>
    </row>
    <row r="18" spans="1:10" s="34" customFormat="1" ht="18">
      <c r="A18" s="248" t="s">
        <v>306</v>
      </c>
      <c r="B18" s="249" t="s">
        <v>388</v>
      </c>
      <c r="C18" s="250">
        <f>C19+C21</f>
        <v>771.4000000000001</v>
      </c>
      <c r="D18" s="250">
        <f>D19+D21</f>
        <v>391</v>
      </c>
      <c r="E18" s="250">
        <f>E19</f>
        <v>388.9</v>
      </c>
      <c r="F18" s="61"/>
      <c r="H18" s="6"/>
      <c r="J18" s="61"/>
    </row>
    <row r="19" spans="1:10" s="34" customFormat="1" ht="30" customHeight="1">
      <c r="A19" s="251" t="s">
        <v>307</v>
      </c>
      <c r="B19" s="252" t="s">
        <v>30</v>
      </c>
      <c r="C19" s="253">
        <f>C20</f>
        <v>460.1</v>
      </c>
      <c r="D19" s="253">
        <f>D20</f>
        <v>391</v>
      </c>
      <c r="E19" s="253">
        <f>E20</f>
        <v>388.9</v>
      </c>
      <c r="F19" s="61"/>
      <c r="J19" s="61"/>
    </row>
    <row r="20" spans="1:10" s="33" customFormat="1" ht="30" customHeight="1">
      <c r="A20" s="248" t="s">
        <v>292</v>
      </c>
      <c r="B20" s="249" t="s">
        <v>389</v>
      </c>
      <c r="C20" s="254">
        <f>455.3+4.8</f>
        <v>460.1</v>
      </c>
      <c r="D20" s="254">
        <f>387.1+3.9</f>
        <v>391</v>
      </c>
      <c r="E20" s="254">
        <f>385+3.9</f>
        <v>388.9</v>
      </c>
      <c r="F20" s="61"/>
      <c r="G20" s="62"/>
      <c r="H20" s="60"/>
      <c r="J20" s="61"/>
    </row>
    <row r="21" spans="1:10" ht="18.75">
      <c r="A21" s="251" t="s">
        <v>390</v>
      </c>
      <c r="B21" s="252" t="s">
        <v>391</v>
      </c>
      <c r="C21" s="253">
        <f>C22</f>
        <v>311.3</v>
      </c>
      <c r="D21" s="253">
        <f>D22</f>
        <v>0</v>
      </c>
      <c r="E21" s="253">
        <f>E22</f>
        <v>0</v>
      </c>
      <c r="F21" s="61"/>
      <c r="G21" s="62"/>
      <c r="H21" s="59"/>
      <c r="J21" s="61"/>
    </row>
    <row r="22" spans="1:8" ht="18.75">
      <c r="A22" s="248" t="s">
        <v>392</v>
      </c>
      <c r="B22" s="249" t="s">
        <v>396</v>
      </c>
      <c r="C22" s="254">
        <v>311.3</v>
      </c>
      <c r="D22" s="254"/>
      <c r="E22" s="254"/>
      <c r="F22" s="61"/>
      <c r="G22" s="62"/>
      <c r="H22" s="59"/>
    </row>
    <row r="23" spans="1:10" ht="18.75">
      <c r="A23" s="251" t="s">
        <v>308</v>
      </c>
      <c r="B23" s="252" t="s">
        <v>227</v>
      </c>
      <c r="C23" s="253">
        <f>C24</f>
        <v>250.39</v>
      </c>
      <c r="D23" s="253">
        <f>D24</f>
        <v>0</v>
      </c>
      <c r="E23" s="253">
        <f>E24</f>
        <v>0</v>
      </c>
      <c r="F23" s="61"/>
      <c r="G23" s="62"/>
      <c r="H23" s="59"/>
      <c r="J23" s="61"/>
    </row>
    <row r="24" spans="1:8" ht="18.75">
      <c r="A24" s="248" t="s">
        <v>309</v>
      </c>
      <c r="B24" s="249" t="s">
        <v>257</v>
      </c>
      <c r="C24" s="250">
        <f>233.5+16.89</f>
        <v>250.39</v>
      </c>
      <c r="D24" s="250">
        <v>0</v>
      </c>
      <c r="E24" s="250">
        <v>0</v>
      </c>
      <c r="F24" s="61"/>
      <c r="G24" s="62"/>
      <c r="H24" s="59"/>
    </row>
    <row r="25" spans="1:10" s="9" customFormat="1" ht="18.75">
      <c r="A25" s="251" t="s">
        <v>310</v>
      </c>
      <c r="B25" s="252" t="s">
        <v>393</v>
      </c>
      <c r="C25" s="253">
        <f>C26+C28</f>
        <v>87.2</v>
      </c>
      <c r="D25" s="253">
        <f>D26+D28</f>
        <v>87.80000000000001</v>
      </c>
      <c r="E25" s="253">
        <f>E26+E28</f>
        <v>90.5</v>
      </c>
      <c r="F25" s="61"/>
      <c r="G25" s="62"/>
      <c r="H25" s="59"/>
      <c r="J25" s="61"/>
    </row>
    <row r="26" spans="1:10" ht="18.75">
      <c r="A26" s="248" t="s">
        <v>311</v>
      </c>
      <c r="B26" s="249" t="s">
        <v>264</v>
      </c>
      <c r="C26" s="250">
        <f>C27</f>
        <v>0.4</v>
      </c>
      <c r="D26" s="250">
        <f>D27</f>
        <v>0.4</v>
      </c>
      <c r="E26" s="250">
        <f>E27</f>
        <v>0.4</v>
      </c>
      <c r="F26" s="61"/>
      <c r="H26" s="59"/>
      <c r="J26" s="61"/>
    </row>
    <row r="27" spans="1:10" ht="52.5">
      <c r="A27" s="248" t="s">
        <v>295</v>
      </c>
      <c r="B27" s="249" t="s">
        <v>394</v>
      </c>
      <c r="C27" s="254">
        <v>0.4</v>
      </c>
      <c r="D27" s="254">
        <v>0.4</v>
      </c>
      <c r="E27" s="254">
        <v>0.4</v>
      </c>
      <c r="F27" s="61"/>
      <c r="H27" s="59"/>
      <c r="J27" s="61"/>
    </row>
    <row r="28" spans="1:10" ht="27">
      <c r="A28" s="248" t="s">
        <v>312</v>
      </c>
      <c r="B28" s="249" t="s">
        <v>53</v>
      </c>
      <c r="C28" s="254">
        <f>C29</f>
        <v>86.8</v>
      </c>
      <c r="D28" s="254">
        <f>D29</f>
        <v>87.4</v>
      </c>
      <c r="E28" s="254">
        <f>E29</f>
        <v>90.1</v>
      </c>
      <c r="F28" s="61"/>
      <c r="H28" s="59"/>
      <c r="J28" s="61"/>
    </row>
    <row r="29" spans="1:10" ht="27">
      <c r="A29" s="248" t="s">
        <v>294</v>
      </c>
      <c r="B29" s="249" t="s">
        <v>52</v>
      </c>
      <c r="C29" s="254">
        <v>86.8</v>
      </c>
      <c r="D29" s="254">
        <v>87.4</v>
      </c>
      <c r="E29" s="254">
        <v>90.1</v>
      </c>
      <c r="F29" s="61"/>
      <c r="H29" s="59"/>
      <c r="J29" s="61"/>
    </row>
    <row r="30" spans="1:10" s="9" customFormat="1" ht="18.75">
      <c r="A30" s="251" t="s">
        <v>313</v>
      </c>
      <c r="B30" s="252" t="s">
        <v>94</v>
      </c>
      <c r="C30" s="253">
        <f aca="true" t="shared" si="0" ref="C30:E31">C31</f>
        <v>226.2</v>
      </c>
      <c r="D30" s="253">
        <f t="shared" si="0"/>
        <v>226.2</v>
      </c>
      <c r="E30" s="253">
        <f t="shared" si="0"/>
        <v>226.2</v>
      </c>
      <c r="F30" s="61"/>
      <c r="H30" s="59"/>
      <c r="J30" s="61"/>
    </row>
    <row r="31" spans="1:8" ht="27">
      <c r="A31" s="248" t="s">
        <v>314</v>
      </c>
      <c r="B31" s="249" t="s">
        <v>125</v>
      </c>
      <c r="C31" s="250">
        <f t="shared" si="0"/>
        <v>226.2</v>
      </c>
      <c r="D31" s="250">
        <f t="shared" si="0"/>
        <v>226.2</v>
      </c>
      <c r="E31" s="250">
        <f t="shared" si="0"/>
        <v>226.2</v>
      </c>
      <c r="H31" s="59"/>
    </row>
    <row r="32" spans="1:8" ht="39.75">
      <c r="A32" s="248" t="s">
        <v>296</v>
      </c>
      <c r="B32" s="249" t="s">
        <v>56</v>
      </c>
      <c r="C32" s="254">
        <v>226.2</v>
      </c>
      <c r="D32" s="254">
        <v>226.2</v>
      </c>
      <c r="E32" s="254">
        <v>226.2</v>
      </c>
      <c r="H32" s="59"/>
    </row>
    <row r="33" ht="18.75">
      <c r="H33" s="59"/>
    </row>
    <row r="34" ht="18.75">
      <c r="H34" s="59"/>
    </row>
    <row r="35" ht="18.75">
      <c r="H35" s="59"/>
    </row>
    <row r="36" ht="18.75">
      <c r="H36" s="59"/>
    </row>
    <row r="37" ht="18.75">
      <c r="H37" s="59"/>
    </row>
  </sheetData>
  <sheetProtection formatCells="0" formatColumns="0" formatRows="0" sort="0" autoFilter="0"/>
  <autoFilter ref="A14:J32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85" zoomScaleNormal="85" zoomScalePageLayoutView="0" workbookViewId="0" topLeftCell="A6">
      <selection activeCell="I40" sqref="I40"/>
    </sheetView>
  </sheetViews>
  <sheetFormatPr defaultColWidth="9.00390625" defaultRowHeight="12.75"/>
  <cols>
    <col min="1" max="1" width="59.625" style="24" customWidth="1"/>
    <col min="2" max="2" width="4.00390625" style="24" bestFit="1" customWidth="1"/>
    <col min="3" max="3" width="4.625" style="24" bestFit="1" customWidth="1"/>
    <col min="4" max="4" width="3.625" style="24" bestFit="1" customWidth="1"/>
    <col min="5" max="5" width="2.25390625" style="24" bestFit="1" customWidth="1"/>
    <col min="6" max="6" width="3.625" style="24" customWidth="1"/>
    <col min="7" max="7" width="7.75390625" style="24" bestFit="1" customWidth="1"/>
    <col min="8" max="8" width="6.375" style="24" customWidth="1"/>
    <col min="9" max="11" width="16.875" style="26" customWidth="1"/>
    <col min="12" max="12" width="9.75390625" style="19" bestFit="1" customWidth="1"/>
    <col min="13" max="16384" width="9.125" style="19" customWidth="1"/>
  </cols>
  <sheetData>
    <row r="1" spans="3:11" ht="18.75">
      <c r="C1" s="22"/>
      <c r="I1" s="22" t="s">
        <v>173</v>
      </c>
      <c r="J1" s="24"/>
      <c r="K1" s="24"/>
    </row>
    <row r="2" spans="3:11" ht="33" customHeight="1">
      <c r="C2" s="22"/>
      <c r="I2" s="259" t="str">
        <f>прил3!C2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                                         (в редакции решения Совета депутатов Мордовско-Вечкенинского сельского поселения Ковылкинского муниципального района от 10.06.2021г №1 )</v>
      </c>
      <c r="J2" s="273"/>
      <c r="K2" s="273"/>
    </row>
    <row r="3" spans="3:11" ht="18.75" hidden="1">
      <c r="C3" s="22"/>
      <c r="I3" s="273"/>
      <c r="J3" s="273"/>
      <c r="K3" s="273"/>
    </row>
    <row r="4" spans="3:11" ht="18.75" hidden="1">
      <c r="C4" s="22"/>
      <c r="I4" s="273"/>
      <c r="J4" s="273"/>
      <c r="K4" s="273"/>
    </row>
    <row r="5" spans="3:11" ht="18.75" hidden="1">
      <c r="C5" s="22"/>
      <c r="D5" s="15"/>
      <c r="E5" s="15"/>
      <c r="F5" s="15"/>
      <c r="G5" s="15"/>
      <c r="I5" s="273"/>
      <c r="J5" s="273"/>
      <c r="K5" s="273"/>
    </row>
    <row r="6" spans="8:11" ht="38.25" customHeight="1">
      <c r="H6" s="16"/>
      <c r="I6" s="273"/>
      <c r="J6" s="273"/>
      <c r="K6" s="273"/>
    </row>
    <row r="7" spans="1:11" ht="222.75" customHeight="1">
      <c r="A7" s="27"/>
      <c r="B7" s="28"/>
      <c r="C7" s="28"/>
      <c r="D7" s="28"/>
      <c r="E7" s="28"/>
      <c r="F7" s="28"/>
      <c r="G7" s="28"/>
      <c r="H7" s="28"/>
      <c r="I7" s="273"/>
      <c r="J7" s="273"/>
      <c r="K7" s="273"/>
    </row>
    <row r="8" spans="1:11" ht="140.25" customHeight="1">
      <c r="A8" s="277" t="s">
        <v>379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</row>
    <row r="9" spans="1:8" ht="12.75">
      <c r="A9" s="27"/>
      <c r="B9" s="28"/>
      <c r="C9" s="28"/>
      <c r="D9" s="28"/>
      <c r="E9" s="28"/>
      <c r="F9" s="28"/>
      <c r="G9" s="28"/>
      <c r="H9" s="28"/>
    </row>
    <row r="10" spans="1:11" ht="13.5" thickBot="1">
      <c r="A10" s="29"/>
      <c r="B10" s="29"/>
      <c r="C10" s="29"/>
      <c r="D10" s="29"/>
      <c r="E10" s="29"/>
      <c r="F10" s="29"/>
      <c r="G10" s="29"/>
      <c r="H10" s="29"/>
      <c r="I10" s="30"/>
      <c r="J10" s="30"/>
      <c r="K10" s="30"/>
    </row>
    <row r="11" spans="1:11" s="53" customFormat="1" ht="16.5" thickBot="1">
      <c r="A11" s="79" t="s">
        <v>233</v>
      </c>
      <c r="B11" s="280" t="s">
        <v>235</v>
      </c>
      <c r="C11" s="282" t="s">
        <v>236</v>
      </c>
      <c r="D11" s="284" t="s">
        <v>237</v>
      </c>
      <c r="E11" s="280"/>
      <c r="F11" s="280"/>
      <c r="G11" s="285"/>
      <c r="H11" s="282" t="s">
        <v>238</v>
      </c>
      <c r="I11" s="278" t="s">
        <v>7</v>
      </c>
      <c r="J11" s="278"/>
      <c r="K11" s="279"/>
    </row>
    <row r="12" spans="1:11" s="53" customFormat="1" ht="16.5" thickBot="1">
      <c r="A12" s="134"/>
      <c r="B12" s="281"/>
      <c r="C12" s="283"/>
      <c r="D12" s="286"/>
      <c r="E12" s="281"/>
      <c r="F12" s="281"/>
      <c r="G12" s="287"/>
      <c r="H12" s="283"/>
      <c r="I12" s="133" t="s">
        <v>291</v>
      </c>
      <c r="J12" s="132" t="s">
        <v>315</v>
      </c>
      <c r="K12" s="133" t="s">
        <v>353</v>
      </c>
    </row>
    <row r="13" spans="1:15" ht="24.75" customHeight="1" thickBot="1">
      <c r="A13" s="222" t="s">
        <v>176</v>
      </c>
      <c r="B13" s="223"/>
      <c r="C13" s="223"/>
      <c r="D13" s="223"/>
      <c r="E13" s="223"/>
      <c r="F13" s="223"/>
      <c r="G13" s="223" t="s">
        <v>239</v>
      </c>
      <c r="H13" s="223" t="s">
        <v>239</v>
      </c>
      <c r="I13" s="224">
        <f>прил5!J13</f>
        <v>2083.0679999999998</v>
      </c>
      <c r="J13" s="224">
        <f>прил5!K13</f>
        <v>1318.9499999999998</v>
      </c>
      <c r="K13" s="224">
        <f>прил5!L13</f>
        <v>1331.8099999999997</v>
      </c>
      <c r="M13" s="19">
        <f>I13-прил5!J13</f>
        <v>0</v>
      </c>
      <c r="N13" s="19">
        <f>J13-прил5!K13</f>
        <v>0</v>
      </c>
      <c r="O13" s="19">
        <f>K13-прил5!L13</f>
        <v>0</v>
      </c>
    </row>
    <row r="14" spans="1:11" s="31" customFormat="1" ht="15">
      <c r="A14" s="225" t="s">
        <v>115</v>
      </c>
      <c r="B14" s="226" t="s">
        <v>240</v>
      </c>
      <c r="C14" s="226"/>
      <c r="D14" s="227"/>
      <c r="E14" s="227"/>
      <c r="F14" s="227"/>
      <c r="G14" s="227" t="s">
        <v>239</v>
      </c>
      <c r="H14" s="228" t="s">
        <v>239</v>
      </c>
      <c r="I14" s="229">
        <f>I15+I26+I42+I53+I59+I65+I72+I79+I87+I105+I106+I114</f>
        <v>1962.5399999999997</v>
      </c>
      <c r="J14" s="229">
        <v>1050.19</v>
      </c>
      <c r="K14" s="230">
        <v>1093.99</v>
      </c>
    </row>
    <row r="15" spans="1:11" s="77" customFormat="1" ht="42.75">
      <c r="A15" s="231" t="s">
        <v>231</v>
      </c>
      <c r="B15" s="232" t="s">
        <v>240</v>
      </c>
      <c r="C15" s="232" t="s">
        <v>182</v>
      </c>
      <c r="D15" s="233"/>
      <c r="E15" s="233"/>
      <c r="F15" s="233"/>
      <c r="G15" s="233"/>
      <c r="H15" s="234"/>
      <c r="I15" s="235">
        <f>прил5!J15</f>
        <v>308.4</v>
      </c>
      <c r="J15" s="235">
        <v>308.4</v>
      </c>
      <c r="K15" s="236">
        <v>308.4</v>
      </c>
    </row>
    <row r="16" spans="1:11" ht="28.5">
      <c r="A16" s="91" t="s">
        <v>32</v>
      </c>
      <c r="B16" s="81" t="s">
        <v>240</v>
      </c>
      <c r="C16" s="81" t="s">
        <v>182</v>
      </c>
      <c r="D16" s="101" t="s">
        <v>263</v>
      </c>
      <c r="E16" s="101" t="s">
        <v>4</v>
      </c>
      <c r="F16" s="101"/>
      <c r="G16" s="101"/>
      <c r="H16" s="84"/>
      <c r="I16" s="105">
        <f>I17</f>
        <v>308.4</v>
      </c>
      <c r="J16" s="105">
        <v>308.4</v>
      </c>
      <c r="K16" s="94">
        <v>308.4</v>
      </c>
    </row>
    <row r="17" spans="1:11" ht="42.75">
      <c r="A17" s="91" t="s">
        <v>35</v>
      </c>
      <c r="B17" s="81" t="s">
        <v>240</v>
      </c>
      <c r="C17" s="81" t="s">
        <v>182</v>
      </c>
      <c r="D17" s="101" t="s">
        <v>263</v>
      </c>
      <c r="E17" s="101" t="s">
        <v>242</v>
      </c>
      <c r="F17" s="101"/>
      <c r="G17" s="101"/>
      <c r="H17" s="84"/>
      <c r="I17" s="105">
        <f>прил5!J16</f>
        <v>308.4</v>
      </c>
      <c r="J17" s="105">
        <v>308.4</v>
      </c>
      <c r="K17" s="94">
        <v>308.4</v>
      </c>
    </row>
    <row r="18" spans="1:11" ht="35.25" customHeight="1">
      <c r="A18" s="91" t="s">
        <v>220</v>
      </c>
      <c r="B18" s="81" t="s">
        <v>240</v>
      </c>
      <c r="C18" s="81" t="s">
        <v>182</v>
      </c>
      <c r="D18" s="101" t="s">
        <v>263</v>
      </c>
      <c r="E18" s="101" t="s">
        <v>242</v>
      </c>
      <c r="F18" s="101" t="s">
        <v>107</v>
      </c>
      <c r="G18" s="101" t="s">
        <v>108</v>
      </c>
      <c r="H18" s="84"/>
      <c r="I18" s="105">
        <v>308.4</v>
      </c>
      <c r="J18" s="105">
        <v>308.4</v>
      </c>
      <c r="K18" s="94">
        <v>308.4</v>
      </c>
    </row>
    <row r="19" spans="1:11" ht="53.25" customHeight="1">
      <c r="A19" s="90" t="s">
        <v>210</v>
      </c>
      <c r="B19" s="81" t="s">
        <v>240</v>
      </c>
      <c r="C19" s="81" t="s">
        <v>182</v>
      </c>
      <c r="D19" s="101" t="s">
        <v>263</v>
      </c>
      <c r="E19" s="101" t="s">
        <v>242</v>
      </c>
      <c r="F19" s="101" t="s">
        <v>107</v>
      </c>
      <c r="G19" s="101">
        <v>41150</v>
      </c>
      <c r="H19" s="81"/>
      <c r="I19" s="105">
        <v>308.4</v>
      </c>
      <c r="J19" s="105">
        <v>308.4</v>
      </c>
      <c r="K19" s="94">
        <v>308.4</v>
      </c>
    </row>
    <row r="20" spans="1:11" ht="54.75" customHeight="1">
      <c r="A20" s="237" t="s">
        <v>344</v>
      </c>
      <c r="B20" s="81" t="s">
        <v>240</v>
      </c>
      <c r="C20" s="81" t="s">
        <v>182</v>
      </c>
      <c r="D20" s="101" t="s">
        <v>263</v>
      </c>
      <c r="E20" s="101" t="s">
        <v>242</v>
      </c>
      <c r="F20" s="101" t="s">
        <v>107</v>
      </c>
      <c r="G20" s="101">
        <v>41150</v>
      </c>
      <c r="H20" s="81" t="s">
        <v>359</v>
      </c>
      <c r="I20" s="105">
        <v>308.4</v>
      </c>
      <c r="J20" s="105">
        <v>308.4</v>
      </c>
      <c r="K20" s="94">
        <v>308.4</v>
      </c>
    </row>
    <row r="21" spans="1:11" ht="28.5">
      <c r="A21" s="91" t="s">
        <v>196</v>
      </c>
      <c r="B21" s="81" t="s">
        <v>240</v>
      </c>
      <c r="C21" s="81" t="s">
        <v>182</v>
      </c>
      <c r="D21" s="101" t="s">
        <v>263</v>
      </c>
      <c r="E21" s="101" t="s">
        <v>242</v>
      </c>
      <c r="F21" s="101" t="s">
        <v>107</v>
      </c>
      <c r="G21" s="101">
        <v>41150</v>
      </c>
      <c r="H21" s="81" t="s">
        <v>190</v>
      </c>
      <c r="I21" s="105">
        <v>308.4</v>
      </c>
      <c r="J21" s="105">
        <v>308.4</v>
      </c>
      <c r="K21" s="94">
        <v>308.4</v>
      </c>
    </row>
    <row r="22" spans="1:11" ht="57" hidden="1">
      <c r="A22" s="91" t="s">
        <v>120</v>
      </c>
      <c r="B22" s="81" t="s">
        <v>240</v>
      </c>
      <c r="C22" s="81" t="s">
        <v>182</v>
      </c>
      <c r="D22" s="101" t="s">
        <v>263</v>
      </c>
      <c r="E22" s="101" t="s">
        <v>242</v>
      </c>
      <c r="F22" s="101" t="s">
        <v>107</v>
      </c>
      <c r="G22" s="101" t="s">
        <v>330</v>
      </c>
      <c r="H22" s="81" t="s">
        <v>239</v>
      </c>
      <c r="I22" s="105">
        <v>0</v>
      </c>
      <c r="J22" s="105">
        <v>0</v>
      </c>
      <c r="K22" s="94">
        <v>0</v>
      </c>
    </row>
    <row r="23" spans="1:11" ht="85.5" hidden="1">
      <c r="A23" s="91" t="s">
        <v>127</v>
      </c>
      <c r="B23" s="81" t="s">
        <v>240</v>
      </c>
      <c r="C23" s="81" t="s">
        <v>182</v>
      </c>
      <c r="D23" s="101" t="s">
        <v>263</v>
      </c>
      <c r="E23" s="101" t="s">
        <v>242</v>
      </c>
      <c r="F23" s="101" t="s">
        <v>107</v>
      </c>
      <c r="G23" s="101" t="s">
        <v>330</v>
      </c>
      <c r="H23" s="81" t="s">
        <v>239</v>
      </c>
      <c r="I23" s="105">
        <v>0</v>
      </c>
      <c r="J23" s="105">
        <v>0</v>
      </c>
      <c r="K23" s="94">
        <v>0</v>
      </c>
    </row>
    <row r="24" spans="1:11" s="77" customFormat="1" ht="71.25" hidden="1">
      <c r="A24" s="237" t="s">
        <v>344</v>
      </c>
      <c r="B24" s="81" t="s">
        <v>240</v>
      </c>
      <c r="C24" s="81" t="s">
        <v>182</v>
      </c>
      <c r="D24" s="101" t="s">
        <v>263</v>
      </c>
      <c r="E24" s="101" t="s">
        <v>242</v>
      </c>
      <c r="F24" s="101" t="s">
        <v>107</v>
      </c>
      <c r="G24" s="101" t="s">
        <v>330</v>
      </c>
      <c r="H24" s="81" t="s">
        <v>359</v>
      </c>
      <c r="I24" s="105">
        <v>0</v>
      </c>
      <c r="J24" s="105">
        <v>0</v>
      </c>
      <c r="K24" s="94">
        <v>0</v>
      </c>
    </row>
    <row r="25" spans="1:11" ht="28.5" hidden="1">
      <c r="A25" s="91" t="s">
        <v>196</v>
      </c>
      <c r="B25" s="81" t="s">
        <v>240</v>
      </c>
      <c r="C25" s="81" t="s">
        <v>182</v>
      </c>
      <c r="D25" s="101" t="s">
        <v>263</v>
      </c>
      <c r="E25" s="101" t="s">
        <v>242</v>
      </c>
      <c r="F25" s="101" t="s">
        <v>107</v>
      </c>
      <c r="G25" s="101" t="s">
        <v>330</v>
      </c>
      <c r="H25" s="81" t="s">
        <v>190</v>
      </c>
      <c r="I25" s="105">
        <v>0</v>
      </c>
      <c r="J25" s="105">
        <v>0</v>
      </c>
      <c r="K25" s="94">
        <v>0</v>
      </c>
    </row>
    <row r="26" spans="1:11" ht="57">
      <c r="A26" s="231" t="s">
        <v>152</v>
      </c>
      <c r="B26" s="232" t="s">
        <v>240</v>
      </c>
      <c r="C26" s="232" t="s">
        <v>241</v>
      </c>
      <c r="D26" s="233"/>
      <c r="E26" s="233"/>
      <c r="F26" s="233"/>
      <c r="G26" s="233"/>
      <c r="H26" s="234" t="s">
        <v>239</v>
      </c>
      <c r="I26" s="238">
        <f aca="true" t="shared" si="0" ref="I26:K27">I27</f>
        <v>1066.55</v>
      </c>
      <c r="J26" s="238">
        <f t="shared" si="0"/>
        <v>419.7</v>
      </c>
      <c r="K26" s="238">
        <f t="shared" si="0"/>
        <v>431.02</v>
      </c>
    </row>
    <row r="27" spans="1:11" ht="26.25" customHeight="1">
      <c r="A27" s="91" t="s">
        <v>160</v>
      </c>
      <c r="B27" s="81" t="s">
        <v>240</v>
      </c>
      <c r="C27" s="81" t="s">
        <v>241</v>
      </c>
      <c r="D27" s="101" t="s">
        <v>263</v>
      </c>
      <c r="E27" s="101" t="s">
        <v>4</v>
      </c>
      <c r="F27" s="101"/>
      <c r="G27" s="101"/>
      <c r="H27" s="81"/>
      <c r="I27" s="105">
        <f t="shared" si="0"/>
        <v>1066.55</v>
      </c>
      <c r="J27" s="105">
        <f t="shared" si="0"/>
        <v>419.7</v>
      </c>
      <c r="K27" s="105">
        <f t="shared" si="0"/>
        <v>431.02</v>
      </c>
    </row>
    <row r="28" spans="1:11" ht="42.75">
      <c r="A28" s="91" t="s">
        <v>35</v>
      </c>
      <c r="B28" s="81" t="s">
        <v>240</v>
      </c>
      <c r="C28" s="81" t="s">
        <v>241</v>
      </c>
      <c r="D28" s="101" t="s">
        <v>263</v>
      </c>
      <c r="E28" s="101" t="s">
        <v>283</v>
      </c>
      <c r="F28" s="101"/>
      <c r="G28" s="101"/>
      <c r="H28" s="81"/>
      <c r="I28" s="105">
        <f>I29+I38</f>
        <v>1066.55</v>
      </c>
      <c r="J28" s="105">
        <f>J29+J38</f>
        <v>419.7</v>
      </c>
      <c r="K28" s="105">
        <f>K29+K38</f>
        <v>431.02</v>
      </c>
    </row>
    <row r="29" spans="1:11" ht="14.25">
      <c r="A29" s="91" t="s">
        <v>220</v>
      </c>
      <c r="B29" s="81" t="s">
        <v>240</v>
      </c>
      <c r="C29" s="81" t="s">
        <v>241</v>
      </c>
      <c r="D29" s="101" t="s">
        <v>263</v>
      </c>
      <c r="E29" s="101" t="s">
        <v>283</v>
      </c>
      <c r="F29" s="101" t="s">
        <v>107</v>
      </c>
      <c r="G29" s="101" t="s">
        <v>108</v>
      </c>
      <c r="H29" s="81"/>
      <c r="I29" s="105">
        <f>I30+I33</f>
        <v>816.16</v>
      </c>
      <c r="J29" s="105">
        <f>J30+J33</f>
        <v>419.7</v>
      </c>
      <c r="K29" s="105">
        <f>K30+K33</f>
        <v>431.02</v>
      </c>
    </row>
    <row r="30" spans="1:11" ht="28.5">
      <c r="A30" s="91" t="s">
        <v>221</v>
      </c>
      <c r="B30" s="81" t="s">
        <v>240</v>
      </c>
      <c r="C30" s="81" t="s">
        <v>241</v>
      </c>
      <c r="D30" s="101" t="s">
        <v>263</v>
      </c>
      <c r="E30" s="101" t="s">
        <v>283</v>
      </c>
      <c r="F30" s="101" t="s">
        <v>107</v>
      </c>
      <c r="G30" s="101" t="s">
        <v>104</v>
      </c>
      <c r="H30" s="81"/>
      <c r="I30" s="105">
        <f aca="true" t="shared" si="1" ref="I30:K31">I31</f>
        <v>656.81</v>
      </c>
      <c r="J30" s="105">
        <f t="shared" si="1"/>
        <v>400</v>
      </c>
      <c r="K30" s="105">
        <f t="shared" si="1"/>
        <v>400</v>
      </c>
    </row>
    <row r="31" spans="1:11" ht="71.25">
      <c r="A31" s="237" t="s">
        <v>344</v>
      </c>
      <c r="B31" s="81" t="s">
        <v>240</v>
      </c>
      <c r="C31" s="81" t="s">
        <v>241</v>
      </c>
      <c r="D31" s="101" t="s">
        <v>263</v>
      </c>
      <c r="E31" s="101" t="s">
        <v>283</v>
      </c>
      <c r="F31" s="101" t="s">
        <v>107</v>
      </c>
      <c r="G31" s="101" t="s">
        <v>104</v>
      </c>
      <c r="H31" s="81" t="s">
        <v>359</v>
      </c>
      <c r="I31" s="105">
        <f t="shared" si="1"/>
        <v>656.81</v>
      </c>
      <c r="J31" s="105">
        <f t="shared" si="1"/>
        <v>400</v>
      </c>
      <c r="K31" s="105">
        <f t="shared" si="1"/>
        <v>400</v>
      </c>
    </row>
    <row r="32" spans="1:11" ht="28.5">
      <c r="A32" s="91" t="s">
        <v>196</v>
      </c>
      <c r="B32" s="81" t="s">
        <v>240</v>
      </c>
      <c r="C32" s="81" t="s">
        <v>241</v>
      </c>
      <c r="D32" s="101" t="s">
        <v>263</v>
      </c>
      <c r="E32" s="101" t="s">
        <v>283</v>
      </c>
      <c r="F32" s="101" t="s">
        <v>107</v>
      </c>
      <c r="G32" s="101" t="s">
        <v>104</v>
      </c>
      <c r="H32" s="81" t="s">
        <v>190</v>
      </c>
      <c r="I32" s="105">
        <f>прил5!J33</f>
        <v>656.81</v>
      </c>
      <c r="J32" s="105">
        <f>прил5!K33</f>
        <v>400</v>
      </c>
      <c r="K32" s="105">
        <f>прил5!L33</f>
        <v>400</v>
      </c>
    </row>
    <row r="33" spans="1:11" ht="53.25" customHeight="1">
      <c r="A33" s="91" t="s">
        <v>230</v>
      </c>
      <c r="B33" s="81" t="s">
        <v>240</v>
      </c>
      <c r="C33" s="81" t="s">
        <v>241</v>
      </c>
      <c r="D33" s="101" t="s">
        <v>263</v>
      </c>
      <c r="E33" s="101" t="s">
        <v>283</v>
      </c>
      <c r="F33" s="101" t="s">
        <v>107</v>
      </c>
      <c r="G33" s="101" t="s">
        <v>204</v>
      </c>
      <c r="H33" s="81"/>
      <c r="I33" s="105">
        <f aca="true" t="shared" si="2" ref="I33:K34">I34</f>
        <v>159.35</v>
      </c>
      <c r="J33" s="105">
        <f t="shared" si="2"/>
        <v>19.7</v>
      </c>
      <c r="K33" s="105">
        <f t="shared" si="2"/>
        <v>31.02</v>
      </c>
    </row>
    <row r="34" spans="1:11" ht="96" customHeight="1">
      <c r="A34" s="100" t="s">
        <v>346</v>
      </c>
      <c r="B34" s="81" t="s">
        <v>240</v>
      </c>
      <c r="C34" s="81" t="s">
        <v>241</v>
      </c>
      <c r="D34" s="101" t="s">
        <v>263</v>
      </c>
      <c r="E34" s="101" t="s">
        <v>283</v>
      </c>
      <c r="F34" s="101" t="s">
        <v>107</v>
      </c>
      <c r="G34" s="101" t="s">
        <v>204</v>
      </c>
      <c r="H34" s="81" t="s">
        <v>360</v>
      </c>
      <c r="I34" s="105">
        <f t="shared" si="2"/>
        <v>159.35</v>
      </c>
      <c r="J34" s="105">
        <f t="shared" si="2"/>
        <v>19.7</v>
      </c>
      <c r="K34" s="105">
        <f t="shared" si="2"/>
        <v>31.02</v>
      </c>
    </row>
    <row r="35" spans="1:11" ht="45" customHeight="1">
      <c r="A35" s="91" t="s">
        <v>197</v>
      </c>
      <c r="B35" s="98" t="s">
        <v>240</v>
      </c>
      <c r="C35" s="98" t="s">
        <v>241</v>
      </c>
      <c r="D35" s="101" t="s">
        <v>263</v>
      </c>
      <c r="E35" s="101" t="s">
        <v>283</v>
      </c>
      <c r="F35" s="101" t="s">
        <v>107</v>
      </c>
      <c r="G35" s="101" t="s">
        <v>204</v>
      </c>
      <c r="H35" s="98">
        <v>240</v>
      </c>
      <c r="I35" s="105">
        <f>прил5!J34</f>
        <v>159.35</v>
      </c>
      <c r="J35" s="105">
        <f>прил5!K34</f>
        <v>19.7</v>
      </c>
      <c r="K35" s="105">
        <f>прил5!L34</f>
        <v>31.02</v>
      </c>
    </row>
    <row r="36" spans="1:11" ht="14.25">
      <c r="A36" s="100" t="s">
        <v>347</v>
      </c>
      <c r="B36" s="98" t="s">
        <v>240</v>
      </c>
      <c r="C36" s="98" t="s">
        <v>241</v>
      </c>
      <c r="D36" s="101" t="s">
        <v>263</v>
      </c>
      <c r="E36" s="101" t="s">
        <v>283</v>
      </c>
      <c r="F36" s="101" t="s">
        <v>107</v>
      </c>
      <c r="G36" s="101" t="s">
        <v>204</v>
      </c>
      <c r="H36" s="98">
        <v>800</v>
      </c>
      <c r="I36" s="105">
        <v>0</v>
      </c>
      <c r="J36" s="135">
        <v>0</v>
      </c>
      <c r="K36" s="136">
        <v>0</v>
      </c>
    </row>
    <row r="37" spans="1:11" ht="14.25">
      <c r="A37" s="91" t="s">
        <v>201</v>
      </c>
      <c r="B37" s="81" t="s">
        <v>240</v>
      </c>
      <c r="C37" s="81" t="s">
        <v>241</v>
      </c>
      <c r="D37" s="101" t="s">
        <v>263</v>
      </c>
      <c r="E37" s="101" t="s">
        <v>283</v>
      </c>
      <c r="F37" s="101" t="s">
        <v>107</v>
      </c>
      <c r="G37" s="101" t="s">
        <v>204</v>
      </c>
      <c r="H37" s="81" t="s">
        <v>191</v>
      </c>
      <c r="I37" s="105">
        <v>0</v>
      </c>
      <c r="J37" s="105">
        <v>0</v>
      </c>
      <c r="K37" s="94">
        <v>0</v>
      </c>
    </row>
    <row r="38" spans="1:11" ht="85.5">
      <c r="A38" s="91" t="s">
        <v>127</v>
      </c>
      <c r="B38" s="81" t="s">
        <v>240</v>
      </c>
      <c r="C38" s="81" t="s">
        <v>241</v>
      </c>
      <c r="D38" s="101" t="s">
        <v>263</v>
      </c>
      <c r="E38" s="101" t="s">
        <v>283</v>
      </c>
      <c r="F38" s="101" t="s">
        <v>107</v>
      </c>
      <c r="G38" s="101" t="s">
        <v>330</v>
      </c>
      <c r="H38" s="81"/>
      <c r="I38" s="105">
        <f>I39</f>
        <v>250.39</v>
      </c>
      <c r="J38" s="105"/>
      <c r="K38" s="94"/>
    </row>
    <row r="39" spans="1:11" ht="71.25">
      <c r="A39" s="218" t="s">
        <v>344</v>
      </c>
      <c r="B39" s="81" t="s">
        <v>240</v>
      </c>
      <c r="C39" s="81" t="s">
        <v>241</v>
      </c>
      <c r="D39" s="101" t="s">
        <v>263</v>
      </c>
      <c r="E39" s="101" t="s">
        <v>283</v>
      </c>
      <c r="F39" s="101" t="s">
        <v>107</v>
      </c>
      <c r="G39" s="101" t="s">
        <v>330</v>
      </c>
      <c r="H39" s="81" t="s">
        <v>359</v>
      </c>
      <c r="I39" s="105">
        <f>I40+I41</f>
        <v>250.39</v>
      </c>
      <c r="J39" s="105"/>
      <c r="K39" s="94"/>
    </row>
    <row r="40" spans="1:11" ht="48.75" customHeight="1">
      <c r="A40" s="91" t="s">
        <v>196</v>
      </c>
      <c r="B40" s="81" t="s">
        <v>240</v>
      </c>
      <c r="C40" s="81" t="s">
        <v>241</v>
      </c>
      <c r="D40" s="101" t="s">
        <v>263</v>
      </c>
      <c r="E40" s="101" t="s">
        <v>283</v>
      </c>
      <c r="F40" s="101" t="s">
        <v>107</v>
      </c>
      <c r="G40" s="101" t="s">
        <v>330</v>
      </c>
      <c r="H40" s="81" t="s">
        <v>190</v>
      </c>
      <c r="I40" s="105">
        <f>прил5!J25</f>
        <v>233.5</v>
      </c>
      <c r="J40" s="105">
        <f>прил5!K22</f>
        <v>0</v>
      </c>
      <c r="K40" s="105">
        <f>прил5!L22</f>
        <v>0</v>
      </c>
    </row>
    <row r="41" spans="1:11" ht="48.75" customHeight="1">
      <c r="A41" s="91" t="s">
        <v>197</v>
      </c>
      <c r="B41" s="98" t="s">
        <v>240</v>
      </c>
      <c r="C41" s="98" t="s">
        <v>241</v>
      </c>
      <c r="D41" s="101" t="s">
        <v>263</v>
      </c>
      <c r="E41" s="101" t="s">
        <v>283</v>
      </c>
      <c r="F41" s="101" t="s">
        <v>107</v>
      </c>
      <c r="G41" s="101" t="s">
        <v>330</v>
      </c>
      <c r="H41" s="98">
        <v>240</v>
      </c>
      <c r="I41" s="105">
        <f>прил5!J26</f>
        <v>16.89</v>
      </c>
      <c r="J41" s="105"/>
      <c r="K41" s="313"/>
    </row>
    <row r="42" spans="1:11" ht="40.5" customHeight="1">
      <c r="A42" s="239" t="s">
        <v>120</v>
      </c>
      <c r="B42" s="240" t="s">
        <v>240</v>
      </c>
      <c r="C42" s="240" t="s">
        <v>241</v>
      </c>
      <c r="D42" s="241" t="s">
        <v>6</v>
      </c>
      <c r="E42" s="241" t="s">
        <v>242</v>
      </c>
      <c r="F42" s="241" t="s">
        <v>107</v>
      </c>
      <c r="G42" s="241" t="s">
        <v>327</v>
      </c>
      <c r="H42" s="240" t="s">
        <v>239</v>
      </c>
      <c r="I42" s="138">
        <v>42.2</v>
      </c>
      <c r="J42" s="138">
        <v>42.2</v>
      </c>
      <c r="K42" s="242">
        <v>42.2</v>
      </c>
    </row>
    <row r="43" spans="1:11" ht="86.25" customHeight="1">
      <c r="A43" s="183" t="s">
        <v>325</v>
      </c>
      <c r="B43" s="183" t="s">
        <v>240</v>
      </c>
      <c r="C43" s="183" t="s">
        <v>241</v>
      </c>
      <c r="D43" s="183" t="s">
        <v>6</v>
      </c>
      <c r="E43" s="183" t="s">
        <v>242</v>
      </c>
      <c r="F43" s="183" t="s">
        <v>107</v>
      </c>
      <c r="G43" s="183" t="s">
        <v>260</v>
      </c>
      <c r="H43" s="183" t="s">
        <v>239</v>
      </c>
      <c r="I43" s="208">
        <v>21.1</v>
      </c>
      <c r="J43" s="208">
        <v>21.1</v>
      </c>
      <c r="K43" s="208">
        <v>21.1</v>
      </c>
    </row>
    <row r="44" spans="1:11" ht="63.75" customHeight="1">
      <c r="A44" s="187" t="s">
        <v>344</v>
      </c>
      <c r="B44" s="184" t="s">
        <v>240</v>
      </c>
      <c r="C44" s="184" t="s">
        <v>241</v>
      </c>
      <c r="D44" s="184" t="s">
        <v>6</v>
      </c>
      <c r="E44" s="184" t="s">
        <v>242</v>
      </c>
      <c r="F44" s="184" t="s">
        <v>107</v>
      </c>
      <c r="G44" s="184" t="s">
        <v>260</v>
      </c>
      <c r="H44" s="210" t="s">
        <v>359</v>
      </c>
      <c r="I44" s="186">
        <v>20.1</v>
      </c>
      <c r="J44" s="186">
        <v>20.1</v>
      </c>
      <c r="K44" s="186">
        <v>20.1</v>
      </c>
    </row>
    <row r="45" spans="1:11" ht="25.5">
      <c r="A45" s="187" t="s">
        <v>196</v>
      </c>
      <c r="B45" s="184" t="s">
        <v>240</v>
      </c>
      <c r="C45" s="184" t="s">
        <v>241</v>
      </c>
      <c r="D45" s="184" t="s">
        <v>6</v>
      </c>
      <c r="E45" s="184" t="s">
        <v>242</v>
      </c>
      <c r="F45" s="184" t="s">
        <v>107</v>
      </c>
      <c r="G45" s="184" t="s">
        <v>260</v>
      </c>
      <c r="H45" s="209" t="s">
        <v>190</v>
      </c>
      <c r="I45" s="186">
        <v>20.1</v>
      </c>
      <c r="J45" s="186">
        <v>20.1</v>
      </c>
      <c r="K45" s="186">
        <v>20.1</v>
      </c>
    </row>
    <row r="46" spans="1:11" ht="25.5">
      <c r="A46" s="187" t="s">
        <v>197</v>
      </c>
      <c r="B46" s="184" t="s">
        <v>240</v>
      </c>
      <c r="C46" s="184" t="s">
        <v>241</v>
      </c>
      <c r="D46" s="184" t="s">
        <v>6</v>
      </c>
      <c r="E46" s="184" t="s">
        <v>242</v>
      </c>
      <c r="F46" s="210" t="s">
        <v>107</v>
      </c>
      <c r="G46" s="184" t="s">
        <v>260</v>
      </c>
      <c r="H46" s="209" t="s">
        <v>360</v>
      </c>
      <c r="I46" s="186">
        <v>1</v>
      </c>
      <c r="J46" s="186">
        <v>1</v>
      </c>
      <c r="K46" s="186">
        <v>1</v>
      </c>
    </row>
    <row r="47" spans="1:11" ht="28.5">
      <c r="A47" s="89" t="s">
        <v>5</v>
      </c>
      <c r="B47" s="98" t="s">
        <v>240</v>
      </c>
      <c r="C47" s="98" t="s">
        <v>241</v>
      </c>
      <c r="D47" s="101" t="s">
        <v>6</v>
      </c>
      <c r="E47" s="101" t="s">
        <v>242</v>
      </c>
      <c r="F47" s="101" t="s">
        <v>107</v>
      </c>
      <c r="G47" s="101" t="s">
        <v>260</v>
      </c>
      <c r="H47" s="98">
        <v>240</v>
      </c>
      <c r="I47" s="105">
        <v>1</v>
      </c>
      <c r="J47" s="105">
        <v>1</v>
      </c>
      <c r="K47" s="94">
        <v>1</v>
      </c>
    </row>
    <row r="48" spans="1:11" ht="63.75">
      <c r="A48" s="183" t="s">
        <v>326</v>
      </c>
      <c r="B48" s="183" t="s">
        <v>240</v>
      </c>
      <c r="C48" s="183" t="s">
        <v>241</v>
      </c>
      <c r="D48" s="183" t="s">
        <v>6</v>
      </c>
      <c r="E48" s="183" t="s">
        <v>242</v>
      </c>
      <c r="F48" s="183" t="s">
        <v>107</v>
      </c>
      <c r="G48" s="183" t="s">
        <v>262</v>
      </c>
      <c r="H48" s="183"/>
      <c r="I48" s="208">
        <v>21.1</v>
      </c>
      <c r="J48" s="208">
        <v>21.1</v>
      </c>
      <c r="K48" s="208">
        <v>21.1</v>
      </c>
    </row>
    <row r="49" spans="1:11" ht="51">
      <c r="A49" s="187" t="s">
        <v>344</v>
      </c>
      <c r="B49" s="184" t="s">
        <v>240</v>
      </c>
      <c r="C49" s="184" t="s">
        <v>241</v>
      </c>
      <c r="D49" s="184" t="s">
        <v>6</v>
      </c>
      <c r="E49" s="184" t="s">
        <v>242</v>
      </c>
      <c r="F49" s="184" t="s">
        <v>107</v>
      </c>
      <c r="G49" s="184" t="s">
        <v>262</v>
      </c>
      <c r="H49" s="210">
        <v>100</v>
      </c>
      <c r="I49" s="186">
        <v>20.1</v>
      </c>
      <c r="J49" s="186">
        <v>20.1</v>
      </c>
      <c r="K49" s="186">
        <v>20.1</v>
      </c>
    </row>
    <row r="50" spans="1:11" ht="25.5">
      <c r="A50" s="187" t="s">
        <v>196</v>
      </c>
      <c r="B50" s="184" t="s">
        <v>240</v>
      </c>
      <c r="C50" s="184" t="s">
        <v>241</v>
      </c>
      <c r="D50" s="184" t="s">
        <v>6</v>
      </c>
      <c r="E50" s="184" t="s">
        <v>242</v>
      </c>
      <c r="F50" s="184" t="s">
        <v>107</v>
      </c>
      <c r="G50" s="184" t="s">
        <v>262</v>
      </c>
      <c r="H50" s="209" t="s">
        <v>190</v>
      </c>
      <c r="I50" s="186">
        <v>20.1</v>
      </c>
      <c r="J50" s="186">
        <v>20.1</v>
      </c>
      <c r="K50" s="186">
        <v>20.1</v>
      </c>
    </row>
    <row r="51" spans="1:11" ht="25.5">
      <c r="A51" s="187" t="s">
        <v>197</v>
      </c>
      <c r="B51" s="184" t="s">
        <v>240</v>
      </c>
      <c r="C51" s="184" t="s">
        <v>241</v>
      </c>
      <c r="D51" s="184" t="s">
        <v>6</v>
      </c>
      <c r="E51" s="184" t="s">
        <v>242</v>
      </c>
      <c r="F51" s="210" t="s">
        <v>107</v>
      </c>
      <c r="G51" s="184" t="s">
        <v>262</v>
      </c>
      <c r="H51" s="209" t="s">
        <v>360</v>
      </c>
      <c r="I51" s="186">
        <v>1</v>
      </c>
      <c r="J51" s="186">
        <v>1</v>
      </c>
      <c r="K51" s="186">
        <v>1</v>
      </c>
    </row>
    <row r="52" spans="1:11" ht="28.5">
      <c r="A52" s="89" t="s">
        <v>5</v>
      </c>
      <c r="B52" s="98" t="s">
        <v>240</v>
      </c>
      <c r="C52" s="98" t="s">
        <v>241</v>
      </c>
      <c r="D52" s="101" t="s">
        <v>6</v>
      </c>
      <c r="E52" s="101" t="s">
        <v>242</v>
      </c>
      <c r="F52" s="101" t="s">
        <v>107</v>
      </c>
      <c r="G52" s="101" t="s">
        <v>262</v>
      </c>
      <c r="H52" s="98">
        <v>240</v>
      </c>
      <c r="I52" s="105">
        <v>1</v>
      </c>
      <c r="J52" s="105">
        <v>1</v>
      </c>
      <c r="K52" s="94">
        <v>1</v>
      </c>
    </row>
    <row r="53" spans="1:11" ht="38.25">
      <c r="A53" s="183" t="s">
        <v>34</v>
      </c>
      <c r="B53" s="183" t="s">
        <v>240</v>
      </c>
      <c r="C53" s="183" t="s">
        <v>241</v>
      </c>
      <c r="D53" s="183" t="s">
        <v>6</v>
      </c>
      <c r="E53" s="183">
        <v>0</v>
      </c>
      <c r="F53" s="183"/>
      <c r="G53" s="183"/>
      <c r="H53" s="183"/>
      <c r="I53" s="208">
        <v>0.4</v>
      </c>
      <c r="J53" s="208">
        <v>0.4</v>
      </c>
      <c r="K53" s="208">
        <v>0.4</v>
      </c>
    </row>
    <row r="54" spans="1:11" ht="38.25">
      <c r="A54" s="187" t="s">
        <v>33</v>
      </c>
      <c r="B54" s="184" t="s">
        <v>240</v>
      </c>
      <c r="C54" s="184" t="s">
        <v>241</v>
      </c>
      <c r="D54" s="184" t="s">
        <v>6</v>
      </c>
      <c r="E54" s="184" t="s">
        <v>242</v>
      </c>
      <c r="F54" s="184" t="s">
        <v>107</v>
      </c>
      <c r="G54" s="184"/>
      <c r="H54" s="209"/>
      <c r="I54" s="186">
        <v>0.4</v>
      </c>
      <c r="J54" s="186">
        <v>0.4</v>
      </c>
      <c r="K54" s="186">
        <v>0.4</v>
      </c>
    </row>
    <row r="55" spans="1:11" ht="38.25">
      <c r="A55" s="187" t="s">
        <v>122</v>
      </c>
      <c r="B55" s="184" t="s">
        <v>240</v>
      </c>
      <c r="C55" s="184" t="s">
        <v>241</v>
      </c>
      <c r="D55" s="184" t="s">
        <v>6</v>
      </c>
      <c r="E55" s="184" t="s">
        <v>242</v>
      </c>
      <c r="F55" s="184" t="s">
        <v>107</v>
      </c>
      <c r="G55" s="184" t="s">
        <v>109</v>
      </c>
      <c r="H55" s="209" t="s">
        <v>239</v>
      </c>
      <c r="I55" s="186">
        <v>0.4</v>
      </c>
      <c r="J55" s="186">
        <v>0.4</v>
      </c>
      <c r="K55" s="186">
        <v>0.4</v>
      </c>
    </row>
    <row r="56" spans="1:11" ht="38.25">
      <c r="A56" s="187" t="s">
        <v>93</v>
      </c>
      <c r="B56" s="184" t="s">
        <v>240</v>
      </c>
      <c r="C56" s="184" t="s">
        <v>241</v>
      </c>
      <c r="D56" s="184" t="s">
        <v>6</v>
      </c>
      <c r="E56" s="184" t="s">
        <v>242</v>
      </c>
      <c r="F56" s="210" t="s">
        <v>107</v>
      </c>
      <c r="G56" s="184" t="s">
        <v>203</v>
      </c>
      <c r="H56" s="209"/>
      <c r="I56" s="186">
        <v>0.4</v>
      </c>
      <c r="J56" s="186">
        <v>0.4</v>
      </c>
      <c r="K56" s="186">
        <v>0.4</v>
      </c>
    </row>
    <row r="57" spans="1:11" ht="25.5">
      <c r="A57" s="187" t="s">
        <v>197</v>
      </c>
      <c r="B57" s="187" t="s">
        <v>240</v>
      </c>
      <c r="C57" s="187" t="s">
        <v>241</v>
      </c>
      <c r="D57" s="187" t="s">
        <v>6</v>
      </c>
      <c r="E57" s="187" t="s">
        <v>242</v>
      </c>
      <c r="F57" s="191" t="s">
        <v>107</v>
      </c>
      <c r="G57" s="184" t="s">
        <v>203</v>
      </c>
      <c r="H57" s="209" t="s">
        <v>360</v>
      </c>
      <c r="I57" s="186">
        <v>0.4</v>
      </c>
      <c r="J57" s="186">
        <v>0.4</v>
      </c>
      <c r="K57" s="186">
        <v>0.4</v>
      </c>
    </row>
    <row r="58" spans="1:11" ht="25.5">
      <c r="A58" s="187" t="s">
        <v>197</v>
      </c>
      <c r="B58" s="187" t="s">
        <v>240</v>
      </c>
      <c r="C58" s="187" t="s">
        <v>241</v>
      </c>
      <c r="D58" s="187" t="s">
        <v>6</v>
      </c>
      <c r="E58" s="187" t="s">
        <v>242</v>
      </c>
      <c r="F58" s="191" t="s">
        <v>107</v>
      </c>
      <c r="G58" s="187" t="s">
        <v>203</v>
      </c>
      <c r="H58" s="191" t="s">
        <v>192</v>
      </c>
      <c r="I58" s="189">
        <v>0.4</v>
      </c>
      <c r="J58" s="189">
        <v>0.4</v>
      </c>
      <c r="K58" s="189">
        <v>0.4</v>
      </c>
    </row>
    <row r="59" spans="1:11" ht="25.5">
      <c r="A59" s="183" t="s">
        <v>280</v>
      </c>
      <c r="B59" s="183" t="s">
        <v>240</v>
      </c>
      <c r="C59" s="183" t="s">
        <v>281</v>
      </c>
      <c r="D59" s="183"/>
      <c r="E59" s="183"/>
      <c r="F59" s="183"/>
      <c r="G59" s="183"/>
      <c r="H59" s="183" t="s">
        <v>239</v>
      </c>
      <c r="I59" s="208">
        <v>21.79</v>
      </c>
      <c r="J59" s="208">
        <v>21.79</v>
      </c>
      <c r="K59" s="208">
        <v>21.79</v>
      </c>
    </row>
    <row r="60" spans="1:11" ht="38.25">
      <c r="A60" s="183" t="s">
        <v>34</v>
      </c>
      <c r="B60" s="183" t="s">
        <v>240</v>
      </c>
      <c r="C60" s="183" t="s">
        <v>281</v>
      </c>
      <c r="D60" s="183" t="s">
        <v>6</v>
      </c>
      <c r="E60" s="183" t="s">
        <v>242</v>
      </c>
      <c r="F60" s="183"/>
      <c r="G60" s="183" t="s">
        <v>239</v>
      </c>
      <c r="H60" s="183" t="s">
        <v>239</v>
      </c>
      <c r="I60" s="208">
        <v>21.79</v>
      </c>
      <c r="J60" s="208">
        <v>21.79</v>
      </c>
      <c r="K60" s="208">
        <v>21.79</v>
      </c>
    </row>
    <row r="61" spans="1:11" ht="38.25">
      <c r="A61" s="187" t="s">
        <v>33</v>
      </c>
      <c r="B61" s="184" t="s">
        <v>240</v>
      </c>
      <c r="C61" s="184" t="s">
        <v>281</v>
      </c>
      <c r="D61" s="184" t="s">
        <v>6</v>
      </c>
      <c r="E61" s="184" t="s">
        <v>242</v>
      </c>
      <c r="F61" s="184" t="s">
        <v>107</v>
      </c>
      <c r="G61" s="184" t="s">
        <v>239</v>
      </c>
      <c r="H61" s="209" t="s">
        <v>239</v>
      </c>
      <c r="I61" s="186">
        <v>21.79</v>
      </c>
      <c r="J61" s="186">
        <v>21.79</v>
      </c>
      <c r="K61" s="186">
        <v>21.79</v>
      </c>
    </row>
    <row r="62" spans="1:11" ht="25.5">
      <c r="A62" s="187" t="s">
        <v>282</v>
      </c>
      <c r="B62" s="184" t="s">
        <v>240</v>
      </c>
      <c r="C62" s="184" t="s">
        <v>281</v>
      </c>
      <c r="D62" s="184" t="s">
        <v>6</v>
      </c>
      <c r="E62" s="184" t="s">
        <v>242</v>
      </c>
      <c r="F62" s="184" t="s">
        <v>107</v>
      </c>
      <c r="G62" s="184" t="s">
        <v>373</v>
      </c>
      <c r="H62" s="209" t="s">
        <v>239</v>
      </c>
      <c r="I62" s="186">
        <v>21.79</v>
      </c>
      <c r="J62" s="186">
        <v>21.79</v>
      </c>
      <c r="K62" s="186">
        <v>21.79</v>
      </c>
    </row>
    <row r="63" spans="1:11" ht="12.75">
      <c r="A63" s="187" t="s">
        <v>151</v>
      </c>
      <c r="B63" s="184" t="s">
        <v>240</v>
      </c>
      <c r="C63" s="184" t="s">
        <v>281</v>
      </c>
      <c r="D63" s="184" t="s">
        <v>6</v>
      </c>
      <c r="E63" s="184" t="s">
        <v>242</v>
      </c>
      <c r="F63" s="210" t="s">
        <v>107</v>
      </c>
      <c r="G63" s="184" t="s">
        <v>361</v>
      </c>
      <c r="H63" s="209" t="s">
        <v>362</v>
      </c>
      <c r="I63" s="186">
        <v>21.79</v>
      </c>
      <c r="J63" s="186">
        <v>21.79</v>
      </c>
      <c r="K63" s="186">
        <v>21.79</v>
      </c>
    </row>
    <row r="64" spans="1:11" ht="12.75">
      <c r="A64" s="187" t="s">
        <v>94</v>
      </c>
      <c r="B64" s="187" t="s">
        <v>240</v>
      </c>
      <c r="C64" s="187" t="s">
        <v>281</v>
      </c>
      <c r="D64" s="187" t="s">
        <v>6</v>
      </c>
      <c r="E64" s="187" t="s">
        <v>242</v>
      </c>
      <c r="F64" s="191" t="s">
        <v>107</v>
      </c>
      <c r="G64" s="187" t="s">
        <v>361</v>
      </c>
      <c r="H64" s="243" t="s">
        <v>119</v>
      </c>
      <c r="I64" s="189">
        <v>21.79</v>
      </c>
      <c r="J64" s="189">
        <v>21.79</v>
      </c>
      <c r="K64" s="189">
        <v>21.79</v>
      </c>
    </row>
    <row r="65" spans="1:11" ht="12.75">
      <c r="A65" s="183" t="s">
        <v>28</v>
      </c>
      <c r="B65" s="183" t="s">
        <v>240</v>
      </c>
      <c r="C65" s="183" t="s">
        <v>175</v>
      </c>
      <c r="D65" s="183"/>
      <c r="E65" s="183"/>
      <c r="F65" s="183"/>
      <c r="G65" s="183"/>
      <c r="H65" s="183"/>
      <c r="I65" s="208">
        <v>1</v>
      </c>
      <c r="J65" s="208">
        <v>1</v>
      </c>
      <c r="K65" s="208">
        <v>1</v>
      </c>
    </row>
    <row r="66" spans="1:11" ht="25.5">
      <c r="A66" s="187" t="s">
        <v>34</v>
      </c>
      <c r="B66" s="184" t="s">
        <v>240</v>
      </c>
      <c r="C66" s="184" t="s">
        <v>175</v>
      </c>
      <c r="D66" s="184" t="s">
        <v>6</v>
      </c>
      <c r="E66" s="184" t="s">
        <v>4</v>
      </c>
      <c r="F66" s="184"/>
      <c r="G66" s="184"/>
      <c r="H66" s="209"/>
      <c r="I66" s="186">
        <v>1</v>
      </c>
      <c r="J66" s="186">
        <v>1</v>
      </c>
      <c r="K66" s="186">
        <v>1</v>
      </c>
    </row>
    <row r="67" spans="1:11" ht="38.25">
      <c r="A67" s="187" t="s">
        <v>33</v>
      </c>
      <c r="B67" s="184" t="s">
        <v>240</v>
      </c>
      <c r="C67" s="184" t="s">
        <v>175</v>
      </c>
      <c r="D67" s="184" t="s">
        <v>6</v>
      </c>
      <c r="E67" s="184" t="s">
        <v>242</v>
      </c>
      <c r="F67" s="184"/>
      <c r="G67" s="184"/>
      <c r="H67" s="209"/>
      <c r="I67" s="186">
        <v>1</v>
      </c>
      <c r="J67" s="186">
        <v>1</v>
      </c>
      <c r="K67" s="186">
        <v>1</v>
      </c>
    </row>
    <row r="68" spans="1:11" ht="12.75">
      <c r="A68" s="187" t="s">
        <v>220</v>
      </c>
      <c r="B68" s="184" t="s">
        <v>240</v>
      </c>
      <c r="C68" s="184" t="s">
        <v>175</v>
      </c>
      <c r="D68" s="184" t="s">
        <v>6</v>
      </c>
      <c r="E68" s="184" t="s">
        <v>242</v>
      </c>
      <c r="F68" s="210" t="s">
        <v>107</v>
      </c>
      <c r="G68" s="184" t="s">
        <v>108</v>
      </c>
      <c r="H68" s="209"/>
      <c r="I68" s="186">
        <v>1</v>
      </c>
      <c r="J68" s="186">
        <v>1</v>
      </c>
      <c r="K68" s="186">
        <v>1</v>
      </c>
    </row>
    <row r="69" spans="1:11" ht="12.75">
      <c r="A69" s="187" t="s">
        <v>222</v>
      </c>
      <c r="B69" s="187" t="s">
        <v>240</v>
      </c>
      <c r="C69" s="187" t="s">
        <v>175</v>
      </c>
      <c r="D69" s="187" t="s">
        <v>6</v>
      </c>
      <c r="E69" s="187" t="s">
        <v>242</v>
      </c>
      <c r="F69" s="191" t="s">
        <v>107</v>
      </c>
      <c r="G69" s="184" t="s">
        <v>206</v>
      </c>
      <c r="H69" s="209"/>
      <c r="I69" s="186">
        <v>1</v>
      </c>
      <c r="J69" s="186">
        <v>1</v>
      </c>
      <c r="K69" s="186">
        <v>1</v>
      </c>
    </row>
    <row r="70" spans="1:11" ht="12.75">
      <c r="A70" s="187" t="s">
        <v>347</v>
      </c>
      <c r="B70" s="187" t="s">
        <v>240</v>
      </c>
      <c r="C70" s="187" t="s">
        <v>175</v>
      </c>
      <c r="D70" s="187" t="s">
        <v>6</v>
      </c>
      <c r="E70" s="187" t="s">
        <v>242</v>
      </c>
      <c r="F70" s="191" t="s">
        <v>107</v>
      </c>
      <c r="G70" s="187" t="s">
        <v>206</v>
      </c>
      <c r="H70" s="191" t="s">
        <v>357</v>
      </c>
      <c r="I70" s="189">
        <v>1</v>
      </c>
      <c r="J70" s="189">
        <v>1</v>
      </c>
      <c r="K70" s="189"/>
    </row>
    <row r="71" spans="1:11" ht="12.75">
      <c r="A71" s="187" t="s">
        <v>151</v>
      </c>
      <c r="B71" s="187" t="s">
        <v>240</v>
      </c>
      <c r="C71" s="187" t="s">
        <v>175</v>
      </c>
      <c r="D71" s="187" t="s">
        <v>6</v>
      </c>
      <c r="E71" s="187" t="s">
        <v>242</v>
      </c>
      <c r="F71" s="191" t="s">
        <v>107</v>
      </c>
      <c r="G71" s="187" t="s">
        <v>206</v>
      </c>
      <c r="H71" s="191" t="s">
        <v>150</v>
      </c>
      <c r="I71" s="189">
        <v>1</v>
      </c>
      <c r="J71" s="189">
        <v>1</v>
      </c>
      <c r="K71" s="189">
        <v>1</v>
      </c>
    </row>
    <row r="72" spans="1:11" ht="12.75">
      <c r="A72" s="183" t="s">
        <v>39</v>
      </c>
      <c r="B72" s="183" t="s">
        <v>182</v>
      </c>
      <c r="C72" s="183"/>
      <c r="D72" s="183"/>
      <c r="E72" s="183"/>
      <c r="F72" s="183"/>
      <c r="G72" s="183" t="s">
        <v>239</v>
      </c>
      <c r="H72" s="183" t="s">
        <v>239</v>
      </c>
      <c r="I72" s="208">
        <v>86.8</v>
      </c>
      <c r="J72" s="208">
        <v>87.39999999999999</v>
      </c>
      <c r="K72" s="208">
        <v>90.10000000000001</v>
      </c>
    </row>
    <row r="73" spans="1:11" ht="12.75">
      <c r="A73" s="187" t="s">
        <v>36</v>
      </c>
      <c r="B73" s="184" t="s">
        <v>182</v>
      </c>
      <c r="C73" s="184" t="s">
        <v>181</v>
      </c>
      <c r="D73" s="184"/>
      <c r="E73" s="184" t="s">
        <v>239</v>
      </c>
      <c r="F73" s="184"/>
      <c r="G73" s="184" t="s">
        <v>239</v>
      </c>
      <c r="H73" s="209" t="s">
        <v>239</v>
      </c>
      <c r="I73" s="186">
        <v>86.8</v>
      </c>
      <c r="J73" s="186">
        <v>87.39999999999999</v>
      </c>
      <c r="K73" s="186">
        <v>90.10000000000001</v>
      </c>
    </row>
    <row r="74" spans="1:11" ht="25.5">
      <c r="A74" s="187" t="s">
        <v>34</v>
      </c>
      <c r="B74" s="184" t="s">
        <v>182</v>
      </c>
      <c r="C74" s="184" t="s">
        <v>181</v>
      </c>
      <c r="D74" s="184" t="s">
        <v>6</v>
      </c>
      <c r="E74" s="184" t="s">
        <v>4</v>
      </c>
      <c r="F74" s="184"/>
      <c r="G74" s="184"/>
      <c r="H74" s="209"/>
      <c r="I74" s="186">
        <v>86.8</v>
      </c>
      <c r="J74" s="186">
        <v>87.39999999999999</v>
      </c>
      <c r="K74" s="186">
        <v>90.10000000000001</v>
      </c>
    </row>
    <row r="75" spans="1:11" ht="38.25">
      <c r="A75" s="187" t="s">
        <v>33</v>
      </c>
      <c r="B75" s="184" t="s">
        <v>182</v>
      </c>
      <c r="C75" s="184" t="s">
        <v>181</v>
      </c>
      <c r="D75" s="184" t="s">
        <v>6</v>
      </c>
      <c r="E75" s="184" t="s">
        <v>242</v>
      </c>
      <c r="F75" s="210"/>
      <c r="G75" s="184"/>
      <c r="H75" s="209"/>
      <c r="I75" s="186">
        <v>86.8</v>
      </c>
      <c r="J75" s="186">
        <v>87.39999999999999</v>
      </c>
      <c r="K75" s="186">
        <v>90.10000000000001</v>
      </c>
    </row>
    <row r="76" spans="1:11" ht="25.5">
      <c r="A76" s="187" t="s">
        <v>37</v>
      </c>
      <c r="B76" s="187" t="s">
        <v>182</v>
      </c>
      <c r="C76" s="187" t="s">
        <v>181</v>
      </c>
      <c r="D76" s="187" t="s">
        <v>6</v>
      </c>
      <c r="E76" s="187" t="s">
        <v>242</v>
      </c>
      <c r="F76" s="191" t="s">
        <v>107</v>
      </c>
      <c r="G76" s="184" t="s">
        <v>40</v>
      </c>
      <c r="H76" s="209"/>
      <c r="I76" s="186">
        <v>86.8</v>
      </c>
      <c r="J76" s="186">
        <v>87.39999999999999</v>
      </c>
      <c r="K76" s="186">
        <v>90.10000000000001</v>
      </c>
    </row>
    <row r="77" spans="1:11" ht="25.5">
      <c r="A77" s="187" t="s">
        <v>38</v>
      </c>
      <c r="B77" s="187" t="s">
        <v>182</v>
      </c>
      <c r="C77" s="187" t="s">
        <v>181</v>
      </c>
      <c r="D77" s="187" t="s">
        <v>6</v>
      </c>
      <c r="E77" s="187" t="s">
        <v>242</v>
      </c>
      <c r="F77" s="191" t="s">
        <v>107</v>
      </c>
      <c r="G77" s="187" t="s">
        <v>40</v>
      </c>
      <c r="H77" s="191" t="s">
        <v>190</v>
      </c>
      <c r="I77" s="189">
        <v>82.3</v>
      </c>
      <c r="J77" s="189">
        <v>82.8</v>
      </c>
      <c r="K77" s="189">
        <v>83.7</v>
      </c>
    </row>
    <row r="78" spans="1:11" ht="25.5">
      <c r="A78" s="187" t="s">
        <v>5</v>
      </c>
      <c r="B78" s="187" t="s">
        <v>182</v>
      </c>
      <c r="C78" s="187" t="s">
        <v>181</v>
      </c>
      <c r="D78" s="187" t="s">
        <v>6</v>
      </c>
      <c r="E78" s="187" t="s">
        <v>242</v>
      </c>
      <c r="F78" s="191" t="s">
        <v>107</v>
      </c>
      <c r="G78" s="187" t="s">
        <v>40</v>
      </c>
      <c r="H78" s="191" t="s">
        <v>192</v>
      </c>
      <c r="I78" s="189">
        <v>4.5</v>
      </c>
      <c r="J78" s="189">
        <v>4.6</v>
      </c>
      <c r="K78" s="189">
        <v>6.4</v>
      </c>
    </row>
    <row r="79" spans="1:11" ht="12.75">
      <c r="A79" s="183" t="s">
        <v>172</v>
      </c>
      <c r="B79" s="183" t="s">
        <v>241</v>
      </c>
      <c r="C79" s="183"/>
      <c r="D79" s="183"/>
      <c r="E79" s="183"/>
      <c r="F79" s="183"/>
      <c r="G79" s="183"/>
      <c r="H79" s="183"/>
      <c r="I79" s="208">
        <f aca="true" t="shared" si="3" ref="I79:K80">I80</f>
        <v>184</v>
      </c>
      <c r="J79" s="208">
        <f t="shared" si="3"/>
        <v>184</v>
      </c>
      <c r="K79" s="208">
        <f t="shared" si="3"/>
        <v>184</v>
      </c>
    </row>
    <row r="80" spans="1:11" ht="12.75">
      <c r="A80" s="183" t="s">
        <v>144</v>
      </c>
      <c r="B80" s="183" t="s">
        <v>241</v>
      </c>
      <c r="C80" s="183" t="s">
        <v>153</v>
      </c>
      <c r="D80" s="183"/>
      <c r="E80" s="183"/>
      <c r="F80" s="183"/>
      <c r="G80" s="183"/>
      <c r="H80" s="183"/>
      <c r="I80" s="208">
        <f t="shared" si="3"/>
        <v>184</v>
      </c>
      <c r="J80" s="208">
        <f t="shared" si="3"/>
        <v>184</v>
      </c>
      <c r="K80" s="208">
        <f t="shared" si="3"/>
        <v>184</v>
      </c>
    </row>
    <row r="81" spans="1:11" ht="25.5">
      <c r="A81" s="187" t="s">
        <v>34</v>
      </c>
      <c r="B81" s="184" t="s">
        <v>241</v>
      </c>
      <c r="C81" s="184" t="s">
        <v>153</v>
      </c>
      <c r="D81" s="184" t="s">
        <v>6</v>
      </c>
      <c r="E81" s="184" t="s">
        <v>4</v>
      </c>
      <c r="F81" s="184"/>
      <c r="G81" s="184"/>
      <c r="H81" s="209"/>
      <c r="I81" s="186">
        <f>I82</f>
        <v>184</v>
      </c>
      <c r="J81" s="186">
        <f aca="true" t="shared" si="4" ref="J81:K83">J82</f>
        <v>184</v>
      </c>
      <c r="K81" s="186">
        <f t="shared" si="4"/>
        <v>184</v>
      </c>
    </row>
    <row r="82" spans="1:11" ht="38.25">
      <c r="A82" s="187" t="s">
        <v>33</v>
      </c>
      <c r="B82" s="184" t="s">
        <v>241</v>
      </c>
      <c r="C82" s="184" t="s">
        <v>153</v>
      </c>
      <c r="D82" s="184" t="s">
        <v>6</v>
      </c>
      <c r="E82" s="184" t="s">
        <v>242</v>
      </c>
      <c r="F82" s="184" t="s">
        <v>107</v>
      </c>
      <c r="G82" s="184"/>
      <c r="H82" s="209"/>
      <c r="I82" s="186">
        <f>I83</f>
        <v>184</v>
      </c>
      <c r="J82" s="186">
        <f t="shared" si="4"/>
        <v>184</v>
      </c>
      <c r="K82" s="186">
        <f t="shared" si="4"/>
        <v>184</v>
      </c>
    </row>
    <row r="83" spans="1:11" ht="38.25">
      <c r="A83" s="187" t="s">
        <v>113</v>
      </c>
      <c r="B83" s="184" t="s">
        <v>241</v>
      </c>
      <c r="C83" s="184" t="s">
        <v>153</v>
      </c>
      <c r="D83" s="184" t="s">
        <v>6</v>
      </c>
      <c r="E83" s="184" t="s">
        <v>242</v>
      </c>
      <c r="F83" s="210" t="s">
        <v>107</v>
      </c>
      <c r="G83" s="184" t="s">
        <v>111</v>
      </c>
      <c r="H83" s="209"/>
      <c r="I83" s="186">
        <f>I84</f>
        <v>184</v>
      </c>
      <c r="J83" s="186">
        <f t="shared" si="4"/>
        <v>184</v>
      </c>
      <c r="K83" s="186">
        <f t="shared" si="4"/>
        <v>184</v>
      </c>
    </row>
    <row r="84" spans="1:11" ht="127.5">
      <c r="A84" s="187" t="s">
        <v>112</v>
      </c>
      <c r="B84" s="187" t="s">
        <v>241</v>
      </c>
      <c r="C84" s="187" t="s">
        <v>153</v>
      </c>
      <c r="D84" s="187" t="s">
        <v>6</v>
      </c>
      <c r="E84" s="187" t="s">
        <v>242</v>
      </c>
      <c r="F84" s="191" t="s">
        <v>107</v>
      </c>
      <c r="G84" s="184" t="s">
        <v>110</v>
      </c>
      <c r="H84" s="209"/>
      <c r="I84" s="186">
        <f>I85</f>
        <v>184</v>
      </c>
      <c r="J84" s="186">
        <f>J85</f>
        <v>184</v>
      </c>
      <c r="K84" s="186">
        <f>K85</f>
        <v>184</v>
      </c>
    </row>
    <row r="85" spans="1:11" ht="28.5">
      <c r="A85" s="91" t="s">
        <v>197</v>
      </c>
      <c r="B85" s="98" t="s">
        <v>241</v>
      </c>
      <c r="C85" s="98" t="s">
        <v>153</v>
      </c>
      <c r="D85" s="101" t="s">
        <v>6</v>
      </c>
      <c r="E85" s="101" t="s">
        <v>242</v>
      </c>
      <c r="F85" s="101" t="s">
        <v>107</v>
      </c>
      <c r="G85" s="101" t="s">
        <v>110</v>
      </c>
      <c r="H85" s="98">
        <v>200</v>
      </c>
      <c r="I85" s="135">
        <f>I86</f>
        <v>184</v>
      </c>
      <c r="J85" s="135">
        <f>J86</f>
        <v>184</v>
      </c>
      <c r="K85" s="135">
        <f>K86</f>
        <v>184</v>
      </c>
    </row>
    <row r="86" spans="1:11" s="77" customFormat="1" ht="28.5">
      <c r="A86" s="91" t="s">
        <v>197</v>
      </c>
      <c r="B86" s="98" t="s">
        <v>241</v>
      </c>
      <c r="C86" s="98" t="s">
        <v>153</v>
      </c>
      <c r="D86" s="101" t="s">
        <v>6</v>
      </c>
      <c r="E86" s="101" t="s">
        <v>242</v>
      </c>
      <c r="F86" s="101" t="s">
        <v>107</v>
      </c>
      <c r="G86" s="101" t="s">
        <v>110</v>
      </c>
      <c r="H86" s="98">
        <v>240</v>
      </c>
      <c r="I86" s="105">
        <f>прил5!J120</f>
        <v>184</v>
      </c>
      <c r="J86" s="105">
        <f>прил5!K120</f>
        <v>184</v>
      </c>
      <c r="K86" s="105">
        <f>прил5!L120</f>
        <v>184</v>
      </c>
    </row>
    <row r="87" spans="1:11" ht="12.75">
      <c r="A87" s="183" t="s">
        <v>189</v>
      </c>
      <c r="B87" s="183" t="s">
        <v>184</v>
      </c>
      <c r="C87" s="183"/>
      <c r="D87" s="183"/>
      <c r="E87" s="183"/>
      <c r="F87" s="183"/>
      <c r="G87" s="183"/>
      <c r="H87" s="183"/>
      <c r="I87" s="208">
        <v>142.8</v>
      </c>
      <c r="J87" s="208">
        <v>106.2</v>
      </c>
      <c r="K87" s="208">
        <v>119.8</v>
      </c>
    </row>
    <row r="88" spans="1:11" ht="12.75">
      <c r="A88" s="183" t="s">
        <v>41</v>
      </c>
      <c r="B88" s="183" t="s">
        <v>184</v>
      </c>
      <c r="C88" s="183" t="s">
        <v>181</v>
      </c>
      <c r="D88" s="183"/>
      <c r="E88" s="183"/>
      <c r="F88" s="183"/>
      <c r="G88" s="183"/>
      <c r="H88" s="183"/>
      <c r="I88" s="208">
        <v>142.8</v>
      </c>
      <c r="J88" s="208">
        <v>106.2</v>
      </c>
      <c r="K88" s="208">
        <v>119.8</v>
      </c>
    </row>
    <row r="89" spans="1:11" ht="25.5">
      <c r="A89" s="187" t="s">
        <v>34</v>
      </c>
      <c r="B89" s="184" t="s">
        <v>184</v>
      </c>
      <c r="C89" s="184" t="s">
        <v>181</v>
      </c>
      <c r="D89" s="184" t="s">
        <v>6</v>
      </c>
      <c r="E89" s="184" t="s">
        <v>4</v>
      </c>
      <c r="F89" s="184"/>
      <c r="G89" s="184"/>
      <c r="H89" s="209"/>
      <c r="I89" s="186">
        <v>142.8</v>
      </c>
      <c r="J89" s="186">
        <v>106.2</v>
      </c>
      <c r="K89" s="186">
        <v>119.8</v>
      </c>
    </row>
    <row r="90" spans="1:11" ht="38.25">
      <c r="A90" s="187" t="s">
        <v>33</v>
      </c>
      <c r="B90" s="184" t="s">
        <v>184</v>
      </c>
      <c r="C90" s="184" t="s">
        <v>181</v>
      </c>
      <c r="D90" s="184" t="s">
        <v>6</v>
      </c>
      <c r="E90" s="184" t="s">
        <v>242</v>
      </c>
      <c r="F90" s="184" t="s">
        <v>107</v>
      </c>
      <c r="G90" s="184"/>
      <c r="H90" s="209"/>
      <c r="I90" s="186">
        <v>142.8</v>
      </c>
      <c r="J90" s="186">
        <v>106.2</v>
      </c>
      <c r="K90" s="186">
        <v>119.8</v>
      </c>
    </row>
    <row r="91" spans="1:11" ht="25.5">
      <c r="A91" s="187" t="s">
        <v>43</v>
      </c>
      <c r="B91" s="184" t="s">
        <v>184</v>
      </c>
      <c r="C91" s="184" t="s">
        <v>181</v>
      </c>
      <c r="D91" s="184" t="s">
        <v>6</v>
      </c>
      <c r="E91" s="184" t="s">
        <v>242</v>
      </c>
      <c r="F91" s="210" t="s">
        <v>107</v>
      </c>
      <c r="G91" s="184" t="s">
        <v>42</v>
      </c>
      <c r="H91" s="209"/>
      <c r="I91" s="186">
        <f>I92+I95</f>
        <v>192.45</v>
      </c>
      <c r="J91" s="186">
        <f>J92+J95</f>
        <v>114.8</v>
      </c>
      <c r="K91" s="186">
        <f>K92+K95</f>
        <v>108.7</v>
      </c>
    </row>
    <row r="92" spans="1:11" ht="12.75">
      <c r="A92" s="187" t="s">
        <v>45</v>
      </c>
      <c r="B92" s="187" t="s">
        <v>184</v>
      </c>
      <c r="C92" s="187" t="s">
        <v>181</v>
      </c>
      <c r="D92" s="187" t="s">
        <v>6</v>
      </c>
      <c r="E92" s="187" t="s">
        <v>242</v>
      </c>
      <c r="F92" s="191" t="s">
        <v>107</v>
      </c>
      <c r="G92" s="184" t="s">
        <v>44</v>
      </c>
      <c r="H92" s="209"/>
      <c r="I92" s="186">
        <f aca="true" t="shared" si="5" ref="I92:K93">I93</f>
        <v>170</v>
      </c>
      <c r="J92" s="186">
        <f t="shared" si="5"/>
        <v>60</v>
      </c>
      <c r="K92" s="186">
        <f t="shared" si="5"/>
        <v>60</v>
      </c>
    </row>
    <row r="93" spans="1:11" ht="25.5">
      <c r="A93" s="187" t="s">
        <v>197</v>
      </c>
      <c r="B93" s="187" t="s">
        <v>184</v>
      </c>
      <c r="C93" s="187" t="s">
        <v>181</v>
      </c>
      <c r="D93" s="187" t="s">
        <v>6</v>
      </c>
      <c r="E93" s="187" t="s">
        <v>242</v>
      </c>
      <c r="F93" s="191" t="s">
        <v>107</v>
      </c>
      <c r="G93" s="187" t="s">
        <v>44</v>
      </c>
      <c r="H93" s="191" t="s">
        <v>360</v>
      </c>
      <c r="I93" s="189">
        <f t="shared" si="5"/>
        <v>170</v>
      </c>
      <c r="J93" s="189">
        <f t="shared" si="5"/>
        <v>60</v>
      </c>
      <c r="K93" s="189">
        <f t="shared" si="5"/>
        <v>60</v>
      </c>
    </row>
    <row r="94" spans="1:11" ht="25.5">
      <c r="A94" s="187" t="s">
        <v>197</v>
      </c>
      <c r="B94" s="187" t="s">
        <v>184</v>
      </c>
      <c r="C94" s="187" t="s">
        <v>181</v>
      </c>
      <c r="D94" s="187" t="s">
        <v>6</v>
      </c>
      <c r="E94" s="187" t="s">
        <v>242</v>
      </c>
      <c r="F94" s="191" t="s">
        <v>107</v>
      </c>
      <c r="G94" s="187" t="s">
        <v>44</v>
      </c>
      <c r="H94" s="191" t="s">
        <v>192</v>
      </c>
      <c r="I94" s="189">
        <f>прил5!J157</f>
        <v>170</v>
      </c>
      <c r="J94" s="189">
        <f>прил5!K157</f>
        <v>60</v>
      </c>
      <c r="K94" s="189">
        <f>прил5!L157</f>
        <v>60</v>
      </c>
    </row>
    <row r="95" spans="1:11" ht="25.5">
      <c r="A95" s="183" t="s">
        <v>49</v>
      </c>
      <c r="B95" s="183" t="s">
        <v>184</v>
      </c>
      <c r="C95" s="183" t="s">
        <v>181</v>
      </c>
      <c r="D95" s="183" t="s">
        <v>6</v>
      </c>
      <c r="E95" s="183" t="s">
        <v>242</v>
      </c>
      <c r="F95" s="183" t="s">
        <v>107</v>
      </c>
      <c r="G95" s="183" t="s">
        <v>51</v>
      </c>
      <c r="H95" s="183"/>
      <c r="I95" s="208">
        <f aca="true" t="shared" si="6" ref="I95:K96">I96</f>
        <v>22.450000000000003</v>
      </c>
      <c r="J95" s="208">
        <f t="shared" si="6"/>
        <v>54.8</v>
      </c>
      <c r="K95" s="208">
        <f t="shared" si="6"/>
        <v>48.7</v>
      </c>
    </row>
    <row r="96" spans="1:11" ht="25.5">
      <c r="A96" s="187" t="s">
        <v>346</v>
      </c>
      <c r="B96" s="184" t="s">
        <v>184</v>
      </c>
      <c r="C96" s="184" t="s">
        <v>181</v>
      </c>
      <c r="D96" s="184" t="s">
        <v>6</v>
      </c>
      <c r="E96" s="184" t="s">
        <v>242</v>
      </c>
      <c r="F96" s="184" t="s">
        <v>107</v>
      </c>
      <c r="G96" s="184" t="s">
        <v>51</v>
      </c>
      <c r="H96" s="209" t="s">
        <v>360</v>
      </c>
      <c r="I96" s="186">
        <f t="shared" si="6"/>
        <v>22.450000000000003</v>
      </c>
      <c r="J96" s="186">
        <f t="shared" si="6"/>
        <v>54.8</v>
      </c>
      <c r="K96" s="186">
        <f t="shared" si="6"/>
        <v>48.7</v>
      </c>
    </row>
    <row r="97" spans="1:11" ht="25.5">
      <c r="A97" s="187" t="s">
        <v>197</v>
      </c>
      <c r="B97" s="184" t="s">
        <v>184</v>
      </c>
      <c r="C97" s="184" t="s">
        <v>181</v>
      </c>
      <c r="D97" s="184" t="s">
        <v>6</v>
      </c>
      <c r="E97" s="184" t="s">
        <v>242</v>
      </c>
      <c r="F97" s="184" t="s">
        <v>107</v>
      </c>
      <c r="G97" s="184" t="s">
        <v>51</v>
      </c>
      <c r="H97" s="209" t="s">
        <v>192</v>
      </c>
      <c r="I97" s="186">
        <f>прил5!J168</f>
        <v>22.450000000000003</v>
      </c>
      <c r="J97" s="186">
        <f>прил5!K168</f>
        <v>54.8</v>
      </c>
      <c r="K97" s="186">
        <f>прил5!L168</f>
        <v>48.7</v>
      </c>
    </row>
    <row r="98" spans="1:11" ht="12.75">
      <c r="A98" s="183" t="s">
        <v>213</v>
      </c>
      <c r="B98" s="183" t="s">
        <v>183</v>
      </c>
      <c r="C98" s="183"/>
      <c r="D98" s="183"/>
      <c r="E98" s="183"/>
      <c r="F98" s="183"/>
      <c r="G98" s="183" t="s">
        <v>239</v>
      </c>
      <c r="H98" s="183" t="s">
        <v>239</v>
      </c>
      <c r="I98" s="208">
        <v>66.4</v>
      </c>
      <c r="J98" s="208">
        <v>91</v>
      </c>
      <c r="K98" s="208">
        <v>71.3</v>
      </c>
    </row>
    <row r="99" spans="1:11" s="78" customFormat="1" ht="12.75">
      <c r="A99" s="187" t="s">
        <v>187</v>
      </c>
      <c r="B99" s="184" t="s">
        <v>183</v>
      </c>
      <c r="C99" s="184" t="s">
        <v>240</v>
      </c>
      <c r="D99" s="184"/>
      <c r="E99" s="184" t="s">
        <v>239</v>
      </c>
      <c r="F99" s="184"/>
      <c r="G99" s="184" t="s">
        <v>239</v>
      </c>
      <c r="H99" s="209" t="s">
        <v>239</v>
      </c>
      <c r="I99" s="186">
        <v>66.4</v>
      </c>
      <c r="J99" s="186">
        <v>69.1</v>
      </c>
      <c r="K99" s="186">
        <v>48.3</v>
      </c>
    </row>
    <row r="100" spans="1:11" ht="25.5">
      <c r="A100" s="187" t="s">
        <v>34</v>
      </c>
      <c r="B100" s="184" t="s">
        <v>183</v>
      </c>
      <c r="C100" s="184" t="s">
        <v>240</v>
      </c>
      <c r="D100" s="184" t="s">
        <v>6</v>
      </c>
      <c r="E100" s="184" t="s">
        <v>4</v>
      </c>
      <c r="F100" s="184"/>
      <c r="G100" s="184" t="s">
        <v>239</v>
      </c>
      <c r="H100" s="209" t="s">
        <v>239</v>
      </c>
      <c r="I100" s="186">
        <v>66.4</v>
      </c>
      <c r="J100" s="186">
        <v>69.1</v>
      </c>
      <c r="K100" s="186">
        <v>48.3</v>
      </c>
    </row>
    <row r="101" spans="1:11" ht="38.25" hidden="1">
      <c r="A101" s="187" t="s">
        <v>33</v>
      </c>
      <c r="B101" s="184" t="s">
        <v>183</v>
      </c>
      <c r="C101" s="184" t="s">
        <v>240</v>
      </c>
      <c r="D101" s="184" t="s">
        <v>6</v>
      </c>
      <c r="E101" s="184" t="s">
        <v>242</v>
      </c>
      <c r="F101" s="210" t="s">
        <v>107</v>
      </c>
      <c r="G101" s="184" t="s">
        <v>239</v>
      </c>
      <c r="H101" s="209" t="s">
        <v>239</v>
      </c>
      <c r="I101" s="186">
        <v>66.4</v>
      </c>
      <c r="J101" s="186">
        <v>69.1</v>
      </c>
      <c r="K101" s="186">
        <v>48.3</v>
      </c>
    </row>
    <row r="102" spans="1:11" ht="25.5" hidden="1">
      <c r="A102" s="187" t="s">
        <v>164</v>
      </c>
      <c r="B102" s="187" t="s">
        <v>183</v>
      </c>
      <c r="C102" s="187" t="s">
        <v>240</v>
      </c>
      <c r="D102" s="187" t="s">
        <v>6</v>
      </c>
      <c r="E102" s="187" t="s">
        <v>242</v>
      </c>
      <c r="F102" s="191" t="s">
        <v>107</v>
      </c>
      <c r="G102" s="184" t="s">
        <v>18</v>
      </c>
      <c r="H102" s="209" t="s">
        <v>239</v>
      </c>
      <c r="I102" s="186">
        <v>66.4</v>
      </c>
      <c r="J102" s="186">
        <v>69.1</v>
      </c>
      <c r="K102" s="186">
        <v>48.3</v>
      </c>
    </row>
    <row r="103" spans="1:11" ht="12.75" hidden="1">
      <c r="A103" s="187" t="s">
        <v>163</v>
      </c>
      <c r="B103" s="187" t="s">
        <v>183</v>
      </c>
      <c r="C103" s="187" t="s">
        <v>240</v>
      </c>
      <c r="D103" s="187" t="s">
        <v>6</v>
      </c>
      <c r="E103" s="187" t="s">
        <v>242</v>
      </c>
      <c r="F103" s="191" t="s">
        <v>107</v>
      </c>
      <c r="G103" s="187" t="s">
        <v>17</v>
      </c>
      <c r="H103" s="191"/>
      <c r="I103" s="189">
        <v>66.4</v>
      </c>
      <c r="J103" s="189">
        <v>69.1</v>
      </c>
      <c r="K103" s="189">
        <v>48.3</v>
      </c>
    </row>
    <row r="104" spans="1:11" ht="12.75" hidden="1">
      <c r="A104" s="187" t="s">
        <v>369</v>
      </c>
      <c r="B104" s="187" t="s">
        <v>183</v>
      </c>
      <c r="C104" s="187" t="s">
        <v>240</v>
      </c>
      <c r="D104" s="187" t="s">
        <v>6</v>
      </c>
      <c r="E104" s="187" t="s">
        <v>242</v>
      </c>
      <c r="F104" s="191" t="s">
        <v>107</v>
      </c>
      <c r="G104" s="187" t="s">
        <v>17</v>
      </c>
      <c r="H104" s="191" t="s">
        <v>370</v>
      </c>
      <c r="I104" s="189">
        <v>66.4</v>
      </c>
      <c r="J104" s="189">
        <v>69.1</v>
      </c>
      <c r="K104" s="189">
        <v>48.3</v>
      </c>
    </row>
    <row r="105" spans="1:11" ht="12.75">
      <c r="A105" s="183" t="s">
        <v>198</v>
      </c>
      <c r="B105" s="183" t="s">
        <v>183</v>
      </c>
      <c r="C105" s="183" t="s">
        <v>240</v>
      </c>
      <c r="D105" s="183" t="s">
        <v>6</v>
      </c>
      <c r="E105" s="183" t="s">
        <v>242</v>
      </c>
      <c r="F105" s="183" t="s">
        <v>107</v>
      </c>
      <c r="G105" s="183" t="s">
        <v>17</v>
      </c>
      <c r="H105" s="183" t="s">
        <v>195</v>
      </c>
      <c r="I105" s="208">
        <f>прил5!J183</f>
        <v>106.3</v>
      </c>
      <c r="J105" s="208">
        <f>прил5!K183</f>
        <v>111.76</v>
      </c>
      <c r="K105" s="208">
        <f>прил5!L183</f>
        <v>117.1</v>
      </c>
    </row>
    <row r="106" spans="1:11" ht="25.5">
      <c r="A106" s="183" t="s">
        <v>142</v>
      </c>
      <c r="B106" s="183" t="s">
        <v>212</v>
      </c>
      <c r="C106" s="183"/>
      <c r="D106" s="183"/>
      <c r="E106" s="183"/>
      <c r="F106" s="183"/>
      <c r="G106" s="183"/>
      <c r="H106" s="183"/>
      <c r="I106" s="208">
        <f aca="true" t="shared" si="7" ref="I106:K111">I107</f>
        <v>2.3</v>
      </c>
      <c r="J106" s="208">
        <f t="shared" si="7"/>
        <v>2.4</v>
      </c>
      <c r="K106" s="208">
        <f t="shared" si="7"/>
        <v>4.1</v>
      </c>
    </row>
    <row r="107" spans="1:11" s="77" customFormat="1" ht="25.5">
      <c r="A107" s="187" t="s">
        <v>27</v>
      </c>
      <c r="B107" s="184" t="s">
        <v>212</v>
      </c>
      <c r="C107" s="184" t="s">
        <v>240</v>
      </c>
      <c r="D107" s="184"/>
      <c r="E107" s="184"/>
      <c r="F107" s="184"/>
      <c r="G107" s="184"/>
      <c r="H107" s="209"/>
      <c r="I107" s="186">
        <f t="shared" si="7"/>
        <v>2.3</v>
      </c>
      <c r="J107" s="186">
        <f t="shared" si="7"/>
        <v>2.4</v>
      </c>
      <c r="K107" s="186">
        <f t="shared" si="7"/>
        <v>4.1</v>
      </c>
    </row>
    <row r="108" spans="1:11" ht="25.5">
      <c r="A108" s="187" t="s">
        <v>34</v>
      </c>
      <c r="B108" s="184" t="s">
        <v>212</v>
      </c>
      <c r="C108" s="184" t="s">
        <v>240</v>
      </c>
      <c r="D108" s="184" t="s">
        <v>6</v>
      </c>
      <c r="E108" s="184" t="s">
        <v>4</v>
      </c>
      <c r="F108" s="184"/>
      <c r="G108" s="184"/>
      <c r="H108" s="209"/>
      <c r="I108" s="186">
        <f t="shared" si="7"/>
        <v>2.3</v>
      </c>
      <c r="J108" s="186">
        <f t="shared" si="7"/>
        <v>2.4</v>
      </c>
      <c r="K108" s="186">
        <f t="shared" si="7"/>
        <v>4.1</v>
      </c>
    </row>
    <row r="109" spans="1:11" ht="38.25">
      <c r="A109" s="187" t="s">
        <v>33</v>
      </c>
      <c r="B109" s="184" t="s">
        <v>212</v>
      </c>
      <c r="C109" s="184" t="s">
        <v>240</v>
      </c>
      <c r="D109" s="184" t="s">
        <v>6</v>
      </c>
      <c r="E109" s="184" t="s">
        <v>242</v>
      </c>
      <c r="F109" s="210" t="s">
        <v>240</v>
      </c>
      <c r="G109" s="184"/>
      <c r="H109" s="209"/>
      <c r="I109" s="186">
        <f t="shared" si="7"/>
        <v>2.3</v>
      </c>
      <c r="J109" s="186">
        <f t="shared" si="7"/>
        <v>2.4</v>
      </c>
      <c r="K109" s="186">
        <f t="shared" si="7"/>
        <v>4.1</v>
      </c>
    </row>
    <row r="110" spans="1:11" ht="12.75">
      <c r="A110" s="187" t="s">
        <v>220</v>
      </c>
      <c r="B110" s="187" t="s">
        <v>212</v>
      </c>
      <c r="C110" s="187" t="s">
        <v>240</v>
      </c>
      <c r="D110" s="187" t="s">
        <v>6</v>
      </c>
      <c r="E110" s="187" t="s">
        <v>242</v>
      </c>
      <c r="F110" s="191" t="s">
        <v>240</v>
      </c>
      <c r="G110" s="184" t="s">
        <v>108</v>
      </c>
      <c r="H110" s="209"/>
      <c r="I110" s="186">
        <f t="shared" si="7"/>
        <v>2.3</v>
      </c>
      <c r="J110" s="186">
        <f t="shared" si="7"/>
        <v>2.4</v>
      </c>
      <c r="K110" s="186">
        <f t="shared" si="7"/>
        <v>4.1</v>
      </c>
    </row>
    <row r="111" spans="1:11" ht="12.75">
      <c r="A111" s="187" t="s">
        <v>114</v>
      </c>
      <c r="B111" s="187" t="s">
        <v>212</v>
      </c>
      <c r="C111" s="187" t="s">
        <v>240</v>
      </c>
      <c r="D111" s="187" t="s">
        <v>6</v>
      </c>
      <c r="E111" s="187" t="s">
        <v>242</v>
      </c>
      <c r="F111" s="191" t="s">
        <v>240</v>
      </c>
      <c r="G111" s="187" t="s">
        <v>185</v>
      </c>
      <c r="H111" s="191" t="s">
        <v>239</v>
      </c>
      <c r="I111" s="189">
        <f t="shared" si="7"/>
        <v>2.3</v>
      </c>
      <c r="J111" s="189">
        <f t="shared" si="7"/>
        <v>2.4</v>
      </c>
      <c r="K111" s="189">
        <f t="shared" si="7"/>
        <v>4.1</v>
      </c>
    </row>
    <row r="112" spans="1:11" ht="12.75">
      <c r="A112" s="187" t="s">
        <v>371</v>
      </c>
      <c r="B112" s="187" t="s">
        <v>212</v>
      </c>
      <c r="C112" s="187" t="s">
        <v>240</v>
      </c>
      <c r="D112" s="187" t="s">
        <v>6</v>
      </c>
      <c r="E112" s="187" t="s">
        <v>242</v>
      </c>
      <c r="F112" s="191" t="s">
        <v>240</v>
      </c>
      <c r="G112" s="187" t="s">
        <v>185</v>
      </c>
      <c r="H112" s="191" t="s">
        <v>372</v>
      </c>
      <c r="I112" s="189">
        <f>прил5!J191</f>
        <v>2.3</v>
      </c>
      <c r="J112" s="189">
        <f>прил5!K191</f>
        <v>2.4</v>
      </c>
      <c r="K112" s="189">
        <f>прил5!L191</f>
        <v>4.1</v>
      </c>
    </row>
    <row r="113" spans="1:11" s="77" customFormat="1" ht="12.75">
      <c r="A113" s="183" t="s">
        <v>114</v>
      </c>
      <c r="B113" s="183" t="s">
        <v>212</v>
      </c>
      <c r="C113" s="183" t="s">
        <v>240</v>
      </c>
      <c r="D113" s="183" t="s">
        <v>6</v>
      </c>
      <c r="E113" s="183" t="s">
        <v>242</v>
      </c>
      <c r="F113" s="183" t="s">
        <v>240</v>
      </c>
      <c r="G113" s="183" t="s">
        <v>185</v>
      </c>
      <c r="H113" s="183">
        <v>730</v>
      </c>
      <c r="I113" s="208">
        <v>2.4</v>
      </c>
      <c r="J113" s="208">
        <v>2.4</v>
      </c>
      <c r="K113" s="208">
        <v>2.3</v>
      </c>
    </row>
    <row r="114" spans="1:11" ht="12.75">
      <c r="A114" s="183" t="s">
        <v>354</v>
      </c>
      <c r="B114" s="183">
        <v>99</v>
      </c>
      <c r="C114" s="183"/>
      <c r="D114" s="183"/>
      <c r="E114" s="183"/>
      <c r="F114" s="183"/>
      <c r="G114" s="183" t="s">
        <v>239</v>
      </c>
      <c r="H114" s="183"/>
      <c r="I114" s="208">
        <v>0</v>
      </c>
      <c r="J114" s="208">
        <f aca="true" t="shared" si="8" ref="J114:K117">J115</f>
        <v>25.1</v>
      </c>
      <c r="K114" s="208">
        <f t="shared" si="8"/>
        <v>50.9</v>
      </c>
    </row>
    <row r="115" spans="1:11" ht="12.75">
      <c r="A115" s="187" t="s">
        <v>355</v>
      </c>
      <c r="B115" s="184">
        <v>99</v>
      </c>
      <c r="C115" s="184">
        <v>99</v>
      </c>
      <c r="D115" s="184"/>
      <c r="E115" s="184"/>
      <c r="F115" s="184"/>
      <c r="G115" s="184"/>
      <c r="H115" s="209"/>
      <c r="I115" s="186">
        <v>0</v>
      </c>
      <c r="J115" s="186">
        <f t="shared" si="8"/>
        <v>25.1</v>
      </c>
      <c r="K115" s="186">
        <f t="shared" si="8"/>
        <v>50.9</v>
      </c>
    </row>
    <row r="116" spans="1:11" ht="25.5">
      <c r="A116" s="187" t="s">
        <v>105</v>
      </c>
      <c r="B116" s="184">
        <v>99</v>
      </c>
      <c r="C116" s="184">
        <v>99</v>
      </c>
      <c r="D116" s="184">
        <v>89</v>
      </c>
      <c r="E116" s="184" t="s">
        <v>4</v>
      </c>
      <c r="F116" s="184"/>
      <c r="G116" s="184"/>
      <c r="H116" s="209"/>
      <c r="I116" s="186">
        <v>0</v>
      </c>
      <c r="J116" s="186">
        <f t="shared" si="8"/>
        <v>25.1</v>
      </c>
      <c r="K116" s="186">
        <f t="shared" si="8"/>
        <v>50.9</v>
      </c>
    </row>
    <row r="117" spans="1:11" ht="38.25">
      <c r="A117" s="187" t="s">
        <v>106</v>
      </c>
      <c r="B117" s="184">
        <v>99</v>
      </c>
      <c r="C117" s="184">
        <v>99</v>
      </c>
      <c r="D117" s="184">
        <v>89</v>
      </c>
      <c r="E117" s="184">
        <v>1</v>
      </c>
      <c r="F117" s="210" t="s">
        <v>107</v>
      </c>
      <c r="G117" s="184"/>
      <c r="H117" s="209"/>
      <c r="I117" s="186">
        <v>0</v>
      </c>
      <c r="J117" s="186">
        <f t="shared" si="8"/>
        <v>25.1</v>
      </c>
      <c r="K117" s="186">
        <f t="shared" si="8"/>
        <v>50.9</v>
      </c>
    </row>
    <row r="118" spans="1:11" ht="12.75">
      <c r="A118" s="187" t="s">
        <v>355</v>
      </c>
      <c r="B118" s="187">
        <v>99</v>
      </c>
      <c r="C118" s="187">
        <v>99</v>
      </c>
      <c r="D118" s="187">
        <v>89</v>
      </c>
      <c r="E118" s="187">
        <v>1</v>
      </c>
      <c r="F118" s="191" t="s">
        <v>107</v>
      </c>
      <c r="G118" s="184">
        <v>41990</v>
      </c>
      <c r="H118" s="209"/>
      <c r="I118" s="186">
        <v>0</v>
      </c>
      <c r="J118" s="186">
        <f>J120</f>
        <v>25.1</v>
      </c>
      <c r="K118" s="186">
        <f>K119</f>
        <v>50.9</v>
      </c>
    </row>
    <row r="119" spans="1:11" s="77" customFormat="1" ht="12.75">
      <c r="A119" s="187" t="s">
        <v>347</v>
      </c>
      <c r="B119" s="187">
        <v>99</v>
      </c>
      <c r="C119" s="187">
        <v>99</v>
      </c>
      <c r="D119" s="187">
        <v>89</v>
      </c>
      <c r="E119" s="187">
        <v>1</v>
      </c>
      <c r="F119" s="191" t="s">
        <v>107</v>
      </c>
      <c r="G119" s="187">
        <v>41990</v>
      </c>
      <c r="H119" s="191" t="s">
        <v>357</v>
      </c>
      <c r="I119" s="189">
        <v>0</v>
      </c>
      <c r="J119" s="189">
        <v>34.4</v>
      </c>
      <c r="K119" s="189">
        <v>50.9</v>
      </c>
    </row>
    <row r="120" spans="1:11" ht="12.75">
      <c r="A120" s="187" t="s">
        <v>151</v>
      </c>
      <c r="B120" s="187">
        <v>99</v>
      </c>
      <c r="C120" s="187">
        <v>99</v>
      </c>
      <c r="D120" s="187">
        <v>89</v>
      </c>
      <c r="E120" s="187">
        <v>1</v>
      </c>
      <c r="F120" s="191" t="s">
        <v>107</v>
      </c>
      <c r="G120" s="187">
        <v>41990</v>
      </c>
      <c r="H120" s="191" t="s">
        <v>150</v>
      </c>
      <c r="I120" s="189">
        <v>0</v>
      </c>
      <c r="J120" s="189">
        <f>прил5!K202</f>
        <v>25.1</v>
      </c>
      <c r="K120" s="189">
        <f>прил5!L202</f>
        <v>50.7</v>
      </c>
    </row>
  </sheetData>
  <sheetProtection formatCells="0" formatColumns="0" formatRows="0" insertColumns="0" insertRows="0" insertHyperlinks="0" autoFilter="0"/>
  <autoFilter ref="A13:K120"/>
  <mergeCells count="7">
    <mergeCell ref="I2:K7"/>
    <mergeCell ref="A8:K8"/>
    <mergeCell ref="I11:K11"/>
    <mergeCell ref="B11:B12"/>
    <mergeCell ref="C11:C12"/>
    <mergeCell ref="D11:G12"/>
    <mergeCell ref="H11:H12"/>
  </mergeCells>
  <conditionalFormatting sqref="H24 H15:H18 A36:A37">
    <cfRule type="expression" priority="12" dxfId="31" stopIfTrue="1">
      <formula>$H15=""</formula>
    </cfRule>
    <cfRule type="expression" priority="13" dxfId="32" stopIfTrue="1">
      <formula>#REF!&lt;&gt;""</formula>
    </cfRule>
    <cfRule type="expression" priority="14" dxfId="33" stopIfTrue="1">
      <formula>AND($I15="",$H15&lt;&gt;"")</formula>
    </cfRule>
  </conditionalFormatting>
  <conditionalFormatting sqref="I14:K14">
    <cfRule type="expression" priority="15" dxfId="31" stopIfTrue="1">
      <formula>$C14=""</formula>
    </cfRule>
    <cfRule type="expression" priority="16" dxfId="32" stopIfTrue="1">
      <formula>$D14&lt;&gt;""</formula>
    </cfRule>
  </conditionalFormatting>
  <conditionalFormatting sqref="H15:H18 H26 A47">
    <cfRule type="expression" priority="6" dxfId="31" stopIfTrue="1">
      <formula>$H15=""</formula>
    </cfRule>
    <cfRule type="expression" priority="7" dxfId="32" stopIfTrue="1">
      <formula>#REF!&lt;&gt;""</formula>
    </cfRule>
    <cfRule type="expression" priority="8" dxfId="33" stopIfTrue="1">
      <formula>AND($I15="",$H15&lt;&gt;"")</formula>
    </cfRule>
  </conditionalFormatting>
  <conditionalFormatting sqref="I14:K14">
    <cfRule type="expression" priority="4" dxfId="31" stopIfTrue="1">
      <formula>$C14=""</formula>
    </cfRule>
    <cfRule type="expression" priority="5" dxfId="32" stopIfTrue="1">
      <formula>$D14&lt;&gt;""</formula>
    </cfRule>
  </conditionalFormatting>
  <conditionalFormatting sqref="A52">
    <cfRule type="expression" priority="1" dxfId="31" stopIfTrue="1">
      <formula>$H52=""</formula>
    </cfRule>
    <cfRule type="expression" priority="2" dxfId="32" stopIfTrue="1">
      <formula>#REF!&lt;&gt;""</formula>
    </cfRule>
    <cfRule type="expression" priority="3" dxfId="33" stopIfTrue="1">
      <formula>AND($I52="",$H52&lt;&gt;"")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zoomScale="90" zoomScaleNormal="90" zoomScalePageLayoutView="0" workbookViewId="0" topLeftCell="A10">
      <selection activeCell="J24" sqref="J24"/>
    </sheetView>
  </sheetViews>
  <sheetFormatPr defaultColWidth="9.00390625" defaultRowHeight="12.75"/>
  <cols>
    <col min="1" max="1" width="68.125" style="65" customWidth="1"/>
    <col min="2" max="2" width="5.75390625" style="74" customWidth="1"/>
    <col min="3" max="3" width="4.375" style="65" bestFit="1" customWidth="1"/>
    <col min="4" max="4" width="4.625" style="65" bestFit="1" customWidth="1"/>
    <col min="5" max="5" width="3.25390625" style="65" customWidth="1"/>
    <col min="6" max="6" width="2.125" style="65" bestFit="1" customWidth="1"/>
    <col min="7" max="7" width="3.25390625" style="65" bestFit="1" customWidth="1"/>
    <col min="8" max="8" width="7.00390625" style="65" customWidth="1"/>
    <col min="9" max="9" width="7.25390625" style="65" customWidth="1"/>
    <col min="10" max="11" width="14.375" style="67" customWidth="1"/>
    <col min="12" max="12" width="12.00390625" style="67" customWidth="1"/>
    <col min="13" max="16384" width="9.125" style="68" customWidth="1"/>
  </cols>
  <sheetData>
    <row r="1" ht="18.75">
      <c r="H1" s="66" t="s">
        <v>101</v>
      </c>
    </row>
    <row r="2" spans="8:12" ht="12.75">
      <c r="H2" s="288" t="str">
        <f>прил1!C2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                                         (в редакции решения Совета депутатов Мордовско-Вечкенинского сельского поселения Ковылкинского муниципального района от 10.06.2021г №1 )</v>
      </c>
      <c r="I2" s="273"/>
      <c r="J2" s="273"/>
      <c r="K2" s="273"/>
      <c r="L2" s="273"/>
    </row>
    <row r="3" spans="8:12" ht="12.75">
      <c r="H3" s="273"/>
      <c r="I3" s="273"/>
      <c r="J3" s="273"/>
      <c r="K3" s="273"/>
      <c r="L3" s="273"/>
    </row>
    <row r="4" spans="8:12" ht="12.75">
      <c r="H4" s="273"/>
      <c r="I4" s="273"/>
      <c r="J4" s="273"/>
      <c r="K4" s="273"/>
      <c r="L4" s="273"/>
    </row>
    <row r="5" spans="8:12" ht="12.75">
      <c r="H5" s="273"/>
      <c r="I5" s="273"/>
      <c r="J5" s="273"/>
      <c r="K5" s="273"/>
      <c r="L5" s="273"/>
    </row>
    <row r="6" spans="2:12" ht="42" customHeight="1">
      <c r="B6" s="66"/>
      <c r="D6" s="69"/>
      <c r="E6" s="69"/>
      <c r="F6" s="69"/>
      <c r="G6" s="69"/>
      <c r="H6" s="273"/>
      <c r="I6" s="273"/>
      <c r="J6" s="273"/>
      <c r="K6" s="273"/>
      <c r="L6" s="273"/>
    </row>
    <row r="7" spans="2:12" ht="155.25" customHeight="1">
      <c r="B7" s="66"/>
      <c r="H7" s="273"/>
      <c r="I7" s="273"/>
      <c r="J7" s="273"/>
      <c r="K7" s="273"/>
      <c r="L7" s="273"/>
    </row>
    <row r="8" spans="1:12" ht="63.75" customHeight="1">
      <c r="A8" s="289" t="s">
        <v>380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</row>
    <row r="9" spans="1:9" ht="12.75">
      <c r="A9" s="70"/>
      <c r="B9" s="71"/>
      <c r="C9" s="71"/>
      <c r="D9" s="71"/>
      <c r="E9" s="71"/>
      <c r="F9" s="71"/>
      <c r="G9" s="71"/>
      <c r="H9" s="71"/>
      <c r="I9" s="71"/>
    </row>
    <row r="10" spans="1:12" ht="13.5" thickBot="1">
      <c r="A10" s="72"/>
      <c r="B10" s="71"/>
      <c r="C10" s="72"/>
      <c r="D10" s="72"/>
      <c r="E10" s="72"/>
      <c r="F10" s="72"/>
      <c r="G10" s="72"/>
      <c r="H10" s="72"/>
      <c r="I10" s="72"/>
      <c r="J10" s="73"/>
      <c r="K10" s="73"/>
      <c r="L10" s="73"/>
    </row>
    <row r="11" spans="1:12" ht="15">
      <c r="A11" s="294" t="s">
        <v>233</v>
      </c>
      <c r="B11" s="290" t="s">
        <v>234</v>
      </c>
      <c r="C11" s="290" t="s">
        <v>235</v>
      </c>
      <c r="D11" s="290" t="s">
        <v>236</v>
      </c>
      <c r="E11" s="290" t="s">
        <v>237</v>
      </c>
      <c r="F11" s="290"/>
      <c r="G11" s="290"/>
      <c r="H11" s="290"/>
      <c r="I11" s="290" t="s">
        <v>238</v>
      </c>
      <c r="J11" s="292" t="s">
        <v>7</v>
      </c>
      <c r="K11" s="292"/>
      <c r="L11" s="293"/>
    </row>
    <row r="12" spans="1:12" ht="15.75" thickBot="1">
      <c r="A12" s="295"/>
      <c r="B12" s="291"/>
      <c r="C12" s="291"/>
      <c r="D12" s="291"/>
      <c r="E12" s="291"/>
      <c r="F12" s="291"/>
      <c r="G12" s="291"/>
      <c r="H12" s="291"/>
      <c r="I12" s="291"/>
      <c r="J12" s="214" t="s">
        <v>291</v>
      </c>
      <c r="K12" s="215" t="s">
        <v>315</v>
      </c>
      <c r="L12" s="215" t="s">
        <v>353</v>
      </c>
    </row>
    <row r="13" spans="1:14" ht="23.25" customHeight="1" thickBot="1">
      <c r="A13" s="112" t="s">
        <v>176</v>
      </c>
      <c r="B13" s="113"/>
      <c r="C13" s="113"/>
      <c r="D13" s="113"/>
      <c r="E13" s="113"/>
      <c r="F13" s="113"/>
      <c r="G13" s="113"/>
      <c r="H13" s="113" t="s">
        <v>239</v>
      </c>
      <c r="I13" s="114" t="s">
        <v>239</v>
      </c>
      <c r="J13" s="115">
        <f>J14+J90+J99+J109+J123+J171+J189+J181</f>
        <v>2083.0679999999998</v>
      </c>
      <c r="K13" s="115">
        <f>K14+K90+K99+K109+K123+K171+K189+K181+K203</f>
        <v>1318.9499999999998</v>
      </c>
      <c r="L13" s="116">
        <f>L14+L90+L99+L109+L123+L171+L189+L181+23</f>
        <v>1331.8099999999997</v>
      </c>
      <c r="N13" s="146"/>
    </row>
    <row r="14" spans="1:14" ht="15">
      <c r="A14" s="173" t="s">
        <v>115</v>
      </c>
      <c r="B14" s="175">
        <v>921</v>
      </c>
      <c r="C14" s="175" t="s">
        <v>240</v>
      </c>
      <c r="D14" s="175"/>
      <c r="E14" s="174"/>
      <c r="F14" s="174"/>
      <c r="G14" s="174"/>
      <c r="H14" s="174" t="s">
        <v>239</v>
      </c>
      <c r="I14" s="176" t="s">
        <v>239</v>
      </c>
      <c r="J14" s="216">
        <f>J15+J27+J62+J69+J76+J56+J22</f>
        <v>1511.2179999999998</v>
      </c>
      <c r="K14" s="216">
        <f>K15+K27+K62+K69+K76+K56</f>
        <v>793.4899999999999</v>
      </c>
      <c r="L14" s="217">
        <f>L15+L27+L62+L69+L76+L56</f>
        <v>804.81</v>
      </c>
      <c r="N14" s="146"/>
    </row>
    <row r="15" spans="1:14" s="76" customFormat="1" ht="28.5">
      <c r="A15" s="91" t="s">
        <v>231</v>
      </c>
      <c r="B15" s="82">
        <v>921</v>
      </c>
      <c r="C15" s="82" t="s">
        <v>240</v>
      </c>
      <c r="D15" s="82" t="s">
        <v>182</v>
      </c>
      <c r="E15" s="101"/>
      <c r="F15" s="101"/>
      <c r="G15" s="101"/>
      <c r="H15" s="101"/>
      <c r="I15" s="83"/>
      <c r="J15" s="142">
        <f aca="true" t="shared" si="0" ref="J15:L16">J16</f>
        <v>308.4</v>
      </c>
      <c r="K15" s="142">
        <f t="shared" si="0"/>
        <v>308.4</v>
      </c>
      <c r="L15" s="143">
        <f t="shared" si="0"/>
        <v>308.4</v>
      </c>
      <c r="N15" s="178"/>
    </row>
    <row r="16" spans="1:14" ht="28.5">
      <c r="A16" s="91" t="s">
        <v>32</v>
      </c>
      <c r="B16" s="81">
        <v>921</v>
      </c>
      <c r="C16" s="81" t="s">
        <v>240</v>
      </c>
      <c r="D16" s="81" t="s">
        <v>182</v>
      </c>
      <c r="E16" s="101" t="s">
        <v>263</v>
      </c>
      <c r="F16" s="101" t="s">
        <v>4</v>
      </c>
      <c r="G16" s="101"/>
      <c r="H16" s="101"/>
      <c r="I16" s="84"/>
      <c r="J16" s="138">
        <f t="shared" si="0"/>
        <v>308.4</v>
      </c>
      <c r="K16" s="138">
        <f t="shared" si="0"/>
        <v>308.4</v>
      </c>
      <c r="L16" s="139">
        <f t="shared" si="0"/>
        <v>308.4</v>
      </c>
      <c r="N16" s="179"/>
    </row>
    <row r="17" spans="1:14" ht="42.75">
      <c r="A17" s="91" t="s">
        <v>35</v>
      </c>
      <c r="B17" s="81">
        <v>921</v>
      </c>
      <c r="C17" s="81" t="s">
        <v>240</v>
      </c>
      <c r="D17" s="81" t="s">
        <v>182</v>
      </c>
      <c r="E17" s="101" t="s">
        <v>263</v>
      </c>
      <c r="F17" s="101" t="s">
        <v>242</v>
      </c>
      <c r="G17" s="101"/>
      <c r="H17" s="101"/>
      <c r="I17" s="84"/>
      <c r="J17" s="138">
        <f>J18</f>
        <v>308.4</v>
      </c>
      <c r="K17" s="138">
        <f>K18+K22</f>
        <v>308.4</v>
      </c>
      <c r="L17" s="139">
        <f>L18+L22</f>
        <v>308.4</v>
      </c>
      <c r="N17" s="179"/>
    </row>
    <row r="18" spans="1:14" ht="14.25">
      <c r="A18" s="91" t="s">
        <v>220</v>
      </c>
      <c r="B18" s="81">
        <v>921</v>
      </c>
      <c r="C18" s="81" t="s">
        <v>240</v>
      </c>
      <c r="D18" s="81" t="s">
        <v>182</v>
      </c>
      <c r="E18" s="101" t="s">
        <v>263</v>
      </c>
      <c r="F18" s="101" t="s">
        <v>242</v>
      </c>
      <c r="G18" s="101" t="s">
        <v>107</v>
      </c>
      <c r="H18" s="101" t="s">
        <v>108</v>
      </c>
      <c r="I18" s="84"/>
      <c r="J18" s="138">
        <f>J19</f>
        <v>308.4</v>
      </c>
      <c r="K18" s="138">
        <f>K19</f>
        <v>308.4</v>
      </c>
      <c r="L18" s="139">
        <f>L19</f>
        <v>308.4</v>
      </c>
      <c r="N18" s="179"/>
    </row>
    <row r="19" spans="1:14" ht="28.5">
      <c r="A19" s="90" t="s">
        <v>210</v>
      </c>
      <c r="B19" s="81">
        <v>921</v>
      </c>
      <c r="C19" s="81" t="s">
        <v>240</v>
      </c>
      <c r="D19" s="81" t="s">
        <v>182</v>
      </c>
      <c r="E19" s="101" t="s">
        <v>263</v>
      </c>
      <c r="F19" s="101" t="s">
        <v>242</v>
      </c>
      <c r="G19" s="101" t="s">
        <v>107</v>
      </c>
      <c r="H19" s="101">
        <v>41150</v>
      </c>
      <c r="I19" s="81"/>
      <c r="J19" s="138">
        <f>J21</f>
        <v>308.4</v>
      </c>
      <c r="K19" s="138">
        <f>K21</f>
        <v>308.4</v>
      </c>
      <c r="L19" s="139">
        <f>L21</f>
        <v>308.4</v>
      </c>
      <c r="N19" s="179"/>
    </row>
    <row r="20" spans="1:14" ht="57">
      <c r="A20" s="218" t="s">
        <v>344</v>
      </c>
      <c r="B20" s="81">
        <v>921</v>
      </c>
      <c r="C20" s="81" t="s">
        <v>240</v>
      </c>
      <c r="D20" s="81" t="s">
        <v>182</v>
      </c>
      <c r="E20" s="101" t="s">
        <v>263</v>
      </c>
      <c r="F20" s="101" t="s">
        <v>242</v>
      </c>
      <c r="G20" s="101" t="s">
        <v>107</v>
      </c>
      <c r="H20" s="101">
        <v>41150</v>
      </c>
      <c r="I20" s="81" t="s">
        <v>359</v>
      </c>
      <c r="J20" s="219">
        <f>J21</f>
        <v>308.4</v>
      </c>
      <c r="K20" s="219">
        <f>K21</f>
        <v>308.4</v>
      </c>
      <c r="L20" s="220">
        <f>L21</f>
        <v>308.4</v>
      </c>
      <c r="N20" s="179"/>
    </row>
    <row r="21" spans="1:14" ht="28.5">
      <c r="A21" s="91" t="s">
        <v>196</v>
      </c>
      <c r="B21" s="81">
        <v>921</v>
      </c>
      <c r="C21" s="81" t="s">
        <v>240</v>
      </c>
      <c r="D21" s="81" t="s">
        <v>182</v>
      </c>
      <c r="E21" s="101" t="s">
        <v>263</v>
      </c>
      <c r="F21" s="101" t="s">
        <v>242</v>
      </c>
      <c r="G21" s="101" t="s">
        <v>107</v>
      </c>
      <c r="H21" s="101">
        <v>41150</v>
      </c>
      <c r="I21" s="81" t="s">
        <v>190</v>
      </c>
      <c r="J21" s="102">
        <f>308.4</f>
        <v>308.4</v>
      </c>
      <c r="K21" s="102">
        <v>308.4</v>
      </c>
      <c r="L21" s="87">
        <v>308.4</v>
      </c>
      <c r="N21" s="179"/>
    </row>
    <row r="22" spans="1:14" ht="42.75">
      <c r="A22" s="91" t="s">
        <v>120</v>
      </c>
      <c r="B22" s="81">
        <v>921</v>
      </c>
      <c r="C22" s="81" t="s">
        <v>240</v>
      </c>
      <c r="D22" s="81" t="s">
        <v>241</v>
      </c>
      <c r="E22" s="101" t="s">
        <v>263</v>
      </c>
      <c r="F22" s="101" t="s">
        <v>283</v>
      </c>
      <c r="G22" s="101" t="s">
        <v>107</v>
      </c>
      <c r="H22" s="101">
        <v>44205</v>
      </c>
      <c r="I22" s="81" t="s">
        <v>239</v>
      </c>
      <c r="J22" s="138">
        <f>J23</f>
        <v>250.39</v>
      </c>
      <c r="K22" s="138">
        <f>K23</f>
        <v>0</v>
      </c>
      <c r="L22" s="139">
        <f>L23</f>
        <v>0</v>
      </c>
      <c r="N22" s="179"/>
    </row>
    <row r="23" spans="1:14" ht="71.25">
      <c r="A23" s="91" t="s">
        <v>127</v>
      </c>
      <c r="B23" s="81">
        <v>921</v>
      </c>
      <c r="C23" s="81" t="s">
        <v>240</v>
      </c>
      <c r="D23" s="81" t="s">
        <v>241</v>
      </c>
      <c r="E23" s="101" t="s">
        <v>263</v>
      </c>
      <c r="F23" s="101" t="s">
        <v>283</v>
      </c>
      <c r="G23" s="101" t="s">
        <v>107</v>
      </c>
      <c r="H23" s="101">
        <v>44205</v>
      </c>
      <c r="I23" s="81" t="s">
        <v>239</v>
      </c>
      <c r="J23" s="138">
        <f>J24+J26</f>
        <v>250.39</v>
      </c>
      <c r="K23" s="138">
        <f>K25</f>
        <v>0</v>
      </c>
      <c r="L23" s="139">
        <f>L25</f>
        <v>0</v>
      </c>
      <c r="N23" s="179"/>
    </row>
    <row r="24" spans="1:14" ht="57">
      <c r="A24" s="218" t="s">
        <v>344</v>
      </c>
      <c r="B24" s="81">
        <v>921</v>
      </c>
      <c r="C24" s="81" t="s">
        <v>240</v>
      </c>
      <c r="D24" s="81" t="s">
        <v>241</v>
      </c>
      <c r="E24" s="101" t="s">
        <v>263</v>
      </c>
      <c r="F24" s="101" t="s">
        <v>283</v>
      </c>
      <c r="G24" s="101" t="s">
        <v>107</v>
      </c>
      <c r="H24" s="101">
        <v>44205</v>
      </c>
      <c r="I24" s="81" t="s">
        <v>359</v>
      </c>
      <c r="J24" s="138">
        <f>J25</f>
        <v>233.5</v>
      </c>
      <c r="K24" s="138">
        <f>K25</f>
        <v>0</v>
      </c>
      <c r="L24" s="139">
        <f>L25</f>
        <v>0</v>
      </c>
      <c r="N24" s="179"/>
    </row>
    <row r="25" spans="1:12" ht="57" customHeight="1">
      <c r="A25" s="91" t="s">
        <v>196</v>
      </c>
      <c r="B25" s="81">
        <v>921</v>
      </c>
      <c r="C25" s="81" t="s">
        <v>240</v>
      </c>
      <c r="D25" s="81" t="s">
        <v>241</v>
      </c>
      <c r="E25" s="101" t="s">
        <v>263</v>
      </c>
      <c r="F25" s="101" t="s">
        <v>283</v>
      </c>
      <c r="G25" s="101" t="s">
        <v>107</v>
      </c>
      <c r="H25" s="101">
        <v>44205</v>
      </c>
      <c r="I25" s="81" t="s">
        <v>190</v>
      </c>
      <c r="J25" s="102">
        <v>233.5</v>
      </c>
      <c r="K25" s="102"/>
      <c r="L25" s="87"/>
    </row>
    <row r="26" spans="1:12" ht="37.5" customHeight="1">
      <c r="A26" s="100" t="s">
        <v>197</v>
      </c>
      <c r="B26" s="221">
        <v>921</v>
      </c>
      <c r="C26" s="221" t="s">
        <v>240</v>
      </c>
      <c r="D26" s="221" t="s">
        <v>241</v>
      </c>
      <c r="E26" s="101" t="s">
        <v>263</v>
      </c>
      <c r="F26" s="101" t="s">
        <v>283</v>
      </c>
      <c r="G26" s="101" t="s">
        <v>107</v>
      </c>
      <c r="H26" s="101" t="s">
        <v>330</v>
      </c>
      <c r="I26" s="221">
        <v>240</v>
      </c>
      <c r="J26" s="102">
        <v>16.89</v>
      </c>
      <c r="K26" s="102"/>
      <c r="L26" s="87"/>
    </row>
    <row r="27" spans="1:12" ht="43.5" customHeight="1">
      <c r="A27" s="91" t="s">
        <v>152</v>
      </c>
      <c r="B27" s="82">
        <v>921</v>
      </c>
      <c r="C27" s="82" t="s">
        <v>240</v>
      </c>
      <c r="D27" s="82" t="s">
        <v>241</v>
      </c>
      <c r="E27" s="101"/>
      <c r="F27" s="101"/>
      <c r="G27" s="101"/>
      <c r="H27" s="101"/>
      <c r="I27" s="83" t="s">
        <v>239</v>
      </c>
      <c r="J27" s="138">
        <f>J28+J50</f>
        <v>858.7379999999999</v>
      </c>
      <c r="K27" s="138">
        <f>K28+K50</f>
        <v>462.29999999999995</v>
      </c>
      <c r="L27" s="139">
        <f>L28+L50</f>
        <v>473.61999999999995</v>
      </c>
    </row>
    <row r="28" spans="1:12" ht="28.5">
      <c r="A28" s="91" t="s">
        <v>160</v>
      </c>
      <c r="B28" s="81">
        <v>921</v>
      </c>
      <c r="C28" s="81" t="s">
        <v>240</v>
      </c>
      <c r="D28" s="81" t="s">
        <v>241</v>
      </c>
      <c r="E28" s="101" t="s">
        <v>263</v>
      </c>
      <c r="F28" s="101" t="s">
        <v>4</v>
      </c>
      <c r="G28" s="101"/>
      <c r="H28" s="101"/>
      <c r="I28" s="81"/>
      <c r="J28" s="138">
        <f>J29</f>
        <v>858.338</v>
      </c>
      <c r="K28" s="138">
        <f>K29</f>
        <v>461.9</v>
      </c>
      <c r="L28" s="139">
        <f>L29</f>
        <v>473.21999999999997</v>
      </c>
    </row>
    <row r="29" spans="1:12" ht="42.75">
      <c r="A29" s="91" t="s">
        <v>35</v>
      </c>
      <c r="B29" s="81">
        <v>921</v>
      </c>
      <c r="C29" s="81" t="s">
        <v>240</v>
      </c>
      <c r="D29" s="81" t="s">
        <v>241</v>
      </c>
      <c r="E29" s="101" t="s">
        <v>263</v>
      </c>
      <c r="F29" s="101" t="s">
        <v>283</v>
      </c>
      <c r="G29" s="101"/>
      <c r="H29" s="101"/>
      <c r="I29" s="81"/>
      <c r="J29" s="138">
        <f>J30+J39</f>
        <v>858.338</v>
      </c>
      <c r="K29" s="138">
        <f>K30+K39</f>
        <v>461.9</v>
      </c>
      <c r="L29" s="139">
        <f>L30+L39</f>
        <v>473.21999999999997</v>
      </c>
    </row>
    <row r="30" spans="1:12" ht="14.25">
      <c r="A30" s="100" t="s">
        <v>220</v>
      </c>
      <c r="B30" s="213">
        <v>921</v>
      </c>
      <c r="C30" s="213" t="s">
        <v>240</v>
      </c>
      <c r="D30" s="213" t="s">
        <v>241</v>
      </c>
      <c r="E30" s="101" t="s">
        <v>263</v>
      </c>
      <c r="F30" s="101" t="s">
        <v>283</v>
      </c>
      <c r="G30" s="101" t="s">
        <v>107</v>
      </c>
      <c r="H30" s="101" t="s">
        <v>108</v>
      </c>
      <c r="I30" s="213"/>
      <c r="J30" s="138">
        <f>J31+J34</f>
        <v>816.16</v>
      </c>
      <c r="K30" s="138">
        <f>K31+K34</f>
        <v>419.7</v>
      </c>
      <c r="L30" s="139">
        <f>L31+L34</f>
        <v>431.02</v>
      </c>
    </row>
    <row r="31" spans="1:12" ht="28.5">
      <c r="A31" s="100" t="s">
        <v>221</v>
      </c>
      <c r="B31" s="213">
        <v>921</v>
      </c>
      <c r="C31" s="213" t="s">
        <v>240</v>
      </c>
      <c r="D31" s="213" t="s">
        <v>241</v>
      </c>
      <c r="E31" s="101" t="s">
        <v>263</v>
      </c>
      <c r="F31" s="101" t="s">
        <v>283</v>
      </c>
      <c r="G31" s="101" t="s">
        <v>107</v>
      </c>
      <c r="H31" s="101" t="s">
        <v>104</v>
      </c>
      <c r="I31" s="213"/>
      <c r="J31" s="138">
        <f>J32</f>
        <v>656.81</v>
      </c>
      <c r="K31" s="138">
        <f>K33</f>
        <v>400</v>
      </c>
      <c r="L31" s="139">
        <f>L33</f>
        <v>400</v>
      </c>
    </row>
    <row r="32" spans="1:12" ht="57">
      <c r="A32" s="100" t="s">
        <v>358</v>
      </c>
      <c r="B32" s="213">
        <v>921</v>
      </c>
      <c r="C32" s="213" t="s">
        <v>240</v>
      </c>
      <c r="D32" s="213" t="s">
        <v>241</v>
      </c>
      <c r="E32" s="101" t="s">
        <v>263</v>
      </c>
      <c r="F32" s="101" t="s">
        <v>283</v>
      </c>
      <c r="G32" s="101" t="s">
        <v>107</v>
      </c>
      <c r="H32" s="101" t="s">
        <v>104</v>
      </c>
      <c r="I32" s="213" t="s">
        <v>359</v>
      </c>
      <c r="J32" s="138">
        <f>J33</f>
        <v>656.81</v>
      </c>
      <c r="K32" s="138">
        <f>K33</f>
        <v>400</v>
      </c>
      <c r="L32" s="139">
        <f>L33</f>
        <v>400</v>
      </c>
    </row>
    <row r="33" spans="1:12" ht="28.5">
      <c r="A33" s="100" t="s">
        <v>196</v>
      </c>
      <c r="B33" s="213">
        <v>921</v>
      </c>
      <c r="C33" s="213" t="s">
        <v>240</v>
      </c>
      <c r="D33" s="213" t="s">
        <v>241</v>
      </c>
      <c r="E33" s="101" t="s">
        <v>263</v>
      </c>
      <c r="F33" s="101" t="s">
        <v>283</v>
      </c>
      <c r="G33" s="101" t="s">
        <v>107</v>
      </c>
      <c r="H33" s="101" t="s">
        <v>104</v>
      </c>
      <c r="I33" s="213" t="s">
        <v>190</v>
      </c>
      <c r="J33" s="102">
        <f>656.81</f>
        <v>656.81</v>
      </c>
      <c r="K33" s="102">
        <v>400</v>
      </c>
      <c r="L33" s="87">
        <v>400</v>
      </c>
    </row>
    <row r="34" spans="1:12" ht="28.5">
      <c r="A34" s="100" t="s">
        <v>230</v>
      </c>
      <c r="B34" s="213">
        <v>921</v>
      </c>
      <c r="C34" s="213" t="s">
        <v>240</v>
      </c>
      <c r="D34" s="213" t="s">
        <v>241</v>
      </c>
      <c r="E34" s="101" t="s">
        <v>263</v>
      </c>
      <c r="F34" s="101" t="s">
        <v>283</v>
      </c>
      <c r="G34" s="101" t="s">
        <v>107</v>
      </c>
      <c r="H34" s="101" t="s">
        <v>204</v>
      </c>
      <c r="I34" s="213"/>
      <c r="J34" s="138">
        <f>J35+J37</f>
        <v>159.35</v>
      </c>
      <c r="K34" s="138">
        <f>SUM(K36:K38)</f>
        <v>19.7</v>
      </c>
      <c r="L34" s="139">
        <f>SUM(L36:L38)</f>
        <v>31.02</v>
      </c>
    </row>
    <row r="35" spans="1:12" ht="60.75" customHeight="1">
      <c r="A35" s="100" t="s">
        <v>346</v>
      </c>
      <c r="B35" s="213">
        <v>921</v>
      </c>
      <c r="C35" s="213" t="s">
        <v>240</v>
      </c>
      <c r="D35" s="213" t="s">
        <v>241</v>
      </c>
      <c r="E35" s="101" t="s">
        <v>263</v>
      </c>
      <c r="F35" s="101" t="s">
        <v>283</v>
      </c>
      <c r="G35" s="101" t="s">
        <v>107</v>
      </c>
      <c r="H35" s="101" t="s">
        <v>204</v>
      </c>
      <c r="I35" s="213" t="s">
        <v>360</v>
      </c>
      <c r="J35" s="138">
        <f>J36</f>
        <v>135.35</v>
      </c>
      <c r="K35" s="138"/>
      <c r="L35" s="139"/>
    </row>
    <row r="36" spans="1:12" ht="28.5">
      <c r="A36" s="100" t="s">
        <v>197</v>
      </c>
      <c r="B36" s="221">
        <v>921</v>
      </c>
      <c r="C36" s="221" t="s">
        <v>240</v>
      </c>
      <c r="D36" s="221" t="s">
        <v>241</v>
      </c>
      <c r="E36" s="101" t="s">
        <v>263</v>
      </c>
      <c r="F36" s="101" t="s">
        <v>283</v>
      </c>
      <c r="G36" s="101" t="s">
        <v>107</v>
      </c>
      <c r="H36" s="101" t="s">
        <v>204</v>
      </c>
      <c r="I36" s="221">
        <v>240</v>
      </c>
      <c r="J36" s="102">
        <f>54+50+15+3+2.6+10.75</f>
        <v>135.35</v>
      </c>
      <c r="K36" s="103">
        <v>19.7</v>
      </c>
      <c r="L36" s="99">
        <v>31.02</v>
      </c>
    </row>
    <row r="37" spans="1:12" ht="14.25">
      <c r="A37" s="100" t="s">
        <v>347</v>
      </c>
      <c r="B37" s="221">
        <v>921</v>
      </c>
      <c r="C37" s="221" t="s">
        <v>240</v>
      </c>
      <c r="D37" s="221" t="s">
        <v>241</v>
      </c>
      <c r="E37" s="101" t="s">
        <v>263</v>
      </c>
      <c r="F37" s="101" t="s">
        <v>283</v>
      </c>
      <c r="G37" s="101" t="s">
        <v>107</v>
      </c>
      <c r="H37" s="101" t="s">
        <v>204</v>
      </c>
      <c r="I37" s="221">
        <v>800</v>
      </c>
      <c r="J37" s="211">
        <f>J38</f>
        <v>24</v>
      </c>
      <c r="K37" s="147">
        <f>K38</f>
        <v>0</v>
      </c>
      <c r="L37" s="148">
        <f>L38</f>
        <v>0</v>
      </c>
    </row>
    <row r="38" spans="1:12" ht="14.25">
      <c r="A38" s="100" t="s">
        <v>201</v>
      </c>
      <c r="B38" s="213">
        <v>921</v>
      </c>
      <c r="C38" s="213" t="s">
        <v>240</v>
      </c>
      <c r="D38" s="213" t="s">
        <v>241</v>
      </c>
      <c r="E38" s="101" t="s">
        <v>263</v>
      </c>
      <c r="F38" s="101" t="s">
        <v>283</v>
      </c>
      <c r="G38" s="101" t="s">
        <v>107</v>
      </c>
      <c r="H38" s="101" t="s">
        <v>204</v>
      </c>
      <c r="I38" s="213" t="s">
        <v>191</v>
      </c>
      <c r="J38" s="211">
        <f>24</f>
        <v>24</v>
      </c>
      <c r="K38" s="211">
        <v>0</v>
      </c>
      <c r="L38" s="212">
        <v>0</v>
      </c>
    </row>
    <row r="39" spans="1:12" ht="57">
      <c r="A39" s="100" t="s">
        <v>325</v>
      </c>
      <c r="B39" s="213">
        <v>921</v>
      </c>
      <c r="C39" s="213" t="s">
        <v>240</v>
      </c>
      <c r="D39" s="213" t="s">
        <v>241</v>
      </c>
      <c r="E39" s="101" t="s">
        <v>6</v>
      </c>
      <c r="F39" s="101" t="s">
        <v>242</v>
      </c>
      <c r="G39" s="101" t="s">
        <v>107</v>
      </c>
      <c r="H39" s="101" t="s">
        <v>111</v>
      </c>
      <c r="I39" s="213" t="s">
        <v>239</v>
      </c>
      <c r="J39" s="138">
        <f>J40+J45</f>
        <v>42.178</v>
      </c>
      <c r="K39" s="138">
        <f>K40+K45</f>
        <v>42.2</v>
      </c>
      <c r="L39" s="139">
        <f>L40+L45</f>
        <v>42.2</v>
      </c>
    </row>
    <row r="40" spans="1:12" ht="47.25" customHeight="1">
      <c r="A40" s="100" t="s">
        <v>325</v>
      </c>
      <c r="B40" s="213">
        <v>921</v>
      </c>
      <c r="C40" s="213" t="s">
        <v>240</v>
      </c>
      <c r="D40" s="213" t="s">
        <v>241</v>
      </c>
      <c r="E40" s="101" t="s">
        <v>6</v>
      </c>
      <c r="F40" s="101" t="s">
        <v>242</v>
      </c>
      <c r="G40" s="101" t="s">
        <v>107</v>
      </c>
      <c r="H40" s="101" t="s">
        <v>260</v>
      </c>
      <c r="I40" s="213" t="s">
        <v>239</v>
      </c>
      <c r="J40" s="138">
        <f>J41+J43</f>
        <v>21.078</v>
      </c>
      <c r="K40" s="138">
        <f>K41+K43</f>
        <v>21.1</v>
      </c>
      <c r="L40" s="139">
        <f>L41+L43</f>
        <v>21.1</v>
      </c>
    </row>
    <row r="41" spans="1:12" ht="47.25" customHeight="1">
      <c r="A41" s="100" t="s">
        <v>358</v>
      </c>
      <c r="B41" s="213">
        <v>921</v>
      </c>
      <c r="C41" s="213" t="s">
        <v>240</v>
      </c>
      <c r="D41" s="213" t="s">
        <v>241</v>
      </c>
      <c r="E41" s="101" t="s">
        <v>6</v>
      </c>
      <c r="F41" s="101" t="s">
        <v>242</v>
      </c>
      <c r="G41" s="101" t="s">
        <v>107</v>
      </c>
      <c r="H41" s="101" t="s">
        <v>260</v>
      </c>
      <c r="I41" s="213" t="s">
        <v>359</v>
      </c>
      <c r="J41" s="138">
        <f>J42</f>
        <v>18.195</v>
      </c>
      <c r="K41" s="138">
        <f>K42</f>
        <v>20.1</v>
      </c>
      <c r="L41" s="139">
        <f>L42</f>
        <v>20.1</v>
      </c>
    </row>
    <row r="42" spans="1:12" ht="28.5">
      <c r="A42" s="91" t="s">
        <v>196</v>
      </c>
      <c r="B42" s="81">
        <v>921</v>
      </c>
      <c r="C42" s="81" t="s">
        <v>240</v>
      </c>
      <c r="D42" s="81" t="s">
        <v>241</v>
      </c>
      <c r="E42" s="101" t="s">
        <v>6</v>
      </c>
      <c r="F42" s="101" t="s">
        <v>242</v>
      </c>
      <c r="G42" s="101" t="s">
        <v>107</v>
      </c>
      <c r="H42" s="101" t="s">
        <v>260</v>
      </c>
      <c r="I42" s="81" t="s">
        <v>190</v>
      </c>
      <c r="J42" s="102">
        <f>13.995+4.2</f>
        <v>18.195</v>
      </c>
      <c r="K42" s="102">
        <v>20.1</v>
      </c>
      <c r="L42" s="87">
        <v>20.1</v>
      </c>
    </row>
    <row r="43" spans="1:12" ht="28.5">
      <c r="A43" s="100" t="s">
        <v>346</v>
      </c>
      <c r="B43" s="213">
        <v>921</v>
      </c>
      <c r="C43" s="213" t="s">
        <v>240</v>
      </c>
      <c r="D43" s="213" t="s">
        <v>241</v>
      </c>
      <c r="E43" s="101" t="s">
        <v>6</v>
      </c>
      <c r="F43" s="101" t="s">
        <v>242</v>
      </c>
      <c r="G43" s="101" t="s">
        <v>107</v>
      </c>
      <c r="H43" s="101" t="s">
        <v>260</v>
      </c>
      <c r="I43" s="81" t="s">
        <v>360</v>
      </c>
      <c r="J43" s="102">
        <f>J44</f>
        <v>2.883</v>
      </c>
      <c r="K43" s="102">
        <f>K44</f>
        <v>1</v>
      </c>
      <c r="L43" s="87">
        <f>L44</f>
        <v>1</v>
      </c>
    </row>
    <row r="44" spans="1:12" ht="28.5">
      <c r="A44" s="89" t="s">
        <v>5</v>
      </c>
      <c r="B44" s="98">
        <v>921</v>
      </c>
      <c r="C44" s="98" t="s">
        <v>240</v>
      </c>
      <c r="D44" s="98" t="s">
        <v>241</v>
      </c>
      <c r="E44" s="101" t="s">
        <v>6</v>
      </c>
      <c r="F44" s="101" t="s">
        <v>242</v>
      </c>
      <c r="G44" s="101" t="s">
        <v>107</v>
      </c>
      <c r="H44" s="101" t="s">
        <v>260</v>
      </c>
      <c r="I44" s="98">
        <v>240</v>
      </c>
      <c r="J44" s="102">
        <v>2.883</v>
      </c>
      <c r="K44" s="102">
        <v>1</v>
      </c>
      <c r="L44" s="87">
        <v>1</v>
      </c>
    </row>
    <row r="45" spans="1:12" ht="49.5" customHeight="1">
      <c r="A45" s="91" t="s">
        <v>326</v>
      </c>
      <c r="B45" s="98">
        <v>921</v>
      </c>
      <c r="C45" s="81" t="s">
        <v>240</v>
      </c>
      <c r="D45" s="81" t="s">
        <v>241</v>
      </c>
      <c r="E45" s="101" t="s">
        <v>6</v>
      </c>
      <c r="F45" s="101" t="s">
        <v>242</v>
      </c>
      <c r="G45" s="101" t="s">
        <v>107</v>
      </c>
      <c r="H45" s="101" t="s">
        <v>262</v>
      </c>
      <c r="I45" s="98"/>
      <c r="J45" s="211">
        <f>J47+J49</f>
        <v>21.099999999999998</v>
      </c>
      <c r="K45" s="211">
        <f>K47+K49</f>
        <v>21.1</v>
      </c>
      <c r="L45" s="212">
        <f>L47+L49</f>
        <v>21.1</v>
      </c>
    </row>
    <row r="46" spans="1:12" s="76" customFormat="1" ht="57">
      <c r="A46" s="100" t="s">
        <v>358</v>
      </c>
      <c r="B46" s="98">
        <v>921</v>
      </c>
      <c r="C46" s="81" t="s">
        <v>240</v>
      </c>
      <c r="D46" s="81" t="s">
        <v>241</v>
      </c>
      <c r="E46" s="101" t="s">
        <v>6</v>
      </c>
      <c r="F46" s="101" t="s">
        <v>242</v>
      </c>
      <c r="G46" s="101" t="s">
        <v>107</v>
      </c>
      <c r="H46" s="101" t="s">
        <v>262</v>
      </c>
      <c r="I46" s="98">
        <v>100</v>
      </c>
      <c r="J46" s="211">
        <f>J47</f>
        <v>18.2</v>
      </c>
      <c r="K46" s="211">
        <f>K47</f>
        <v>20.1</v>
      </c>
      <c r="L46" s="212">
        <f>L47</f>
        <v>20.1</v>
      </c>
    </row>
    <row r="47" spans="1:12" ht="28.5">
      <c r="A47" s="91" t="s">
        <v>196</v>
      </c>
      <c r="B47" s="81">
        <v>921</v>
      </c>
      <c r="C47" s="81" t="s">
        <v>240</v>
      </c>
      <c r="D47" s="81" t="s">
        <v>241</v>
      </c>
      <c r="E47" s="101" t="s">
        <v>6</v>
      </c>
      <c r="F47" s="101" t="s">
        <v>242</v>
      </c>
      <c r="G47" s="101" t="s">
        <v>107</v>
      </c>
      <c r="H47" s="101" t="s">
        <v>262</v>
      </c>
      <c r="I47" s="81" t="s">
        <v>190</v>
      </c>
      <c r="J47" s="102">
        <v>18.2</v>
      </c>
      <c r="K47" s="102">
        <v>20.1</v>
      </c>
      <c r="L47" s="87">
        <v>20.1</v>
      </c>
    </row>
    <row r="48" spans="1:12" ht="28.5">
      <c r="A48" s="100" t="s">
        <v>346</v>
      </c>
      <c r="B48" s="81">
        <v>921</v>
      </c>
      <c r="C48" s="81" t="s">
        <v>240</v>
      </c>
      <c r="D48" s="81" t="s">
        <v>241</v>
      </c>
      <c r="E48" s="101" t="s">
        <v>6</v>
      </c>
      <c r="F48" s="101" t="s">
        <v>242</v>
      </c>
      <c r="G48" s="101" t="s">
        <v>107</v>
      </c>
      <c r="H48" s="101" t="s">
        <v>262</v>
      </c>
      <c r="I48" s="81" t="s">
        <v>360</v>
      </c>
      <c r="J48" s="211">
        <f>J49</f>
        <v>2.9</v>
      </c>
      <c r="K48" s="211">
        <f>K49</f>
        <v>1</v>
      </c>
      <c r="L48" s="212">
        <f>L49</f>
        <v>1</v>
      </c>
    </row>
    <row r="49" spans="1:12" ht="28.5">
      <c r="A49" s="89" t="s">
        <v>5</v>
      </c>
      <c r="B49" s="98">
        <v>921</v>
      </c>
      <c r="C49" s="98" t="s">
        <v>240</v>
      </c>
      <c r="D49" s="98" t="s">
        <v>241</v>
      </c>
      <c r="E49" s="101" t="s">
        <v>6</v>
      </c>
      <c r="F49" s="101" t="s">
        <v>242</v>
      </c>
      <c r="G49" s="101" t="s">
        <v>107</v>
      </c>
      <c r="H49" s="101" t="s">
        <v>262</v>
      </c>
      <c r="I49" s="98">
        <v>240</v>
      </c>
      <c r="J49" s="102">
        <v>2.9</v>
      </c>
      <c r="K49" s="102">
        <v>1</v>
      </c>
      <c r="L49" s="87">
        <v>1</v>
      </c>
    </row>
    <row r="50" spans="1:12" ht="42.75">
      <c r="A50" s="91" t="s">
        <v>34</v>
      </c>
      <c r="B50" s="81">
        <v>921</v>
      </c>
      <c r="C50" s="81" t="s">
        <v>240</v>
      </c>
      <c r="D50" s="81" t="s">
        <v>241</v>
      </c>
      <c r="E50" s="101" t="s">
        <v>6</v>
      </c>
      <c r="F50" s="101">
        <v>0</v>
      </c>
      <c r="G50" s="101"/>
      <c r="H50" s="101"/>
      <c r="I50" s="81"/>
      <c r="J50" s="138">
        <f>J51</f>
        <v>0.4</v>
      </c>
      <c r="K50" s="138">
        <f aca="true" t="shared" si="1" ref="K50:L52">K51</f>
        <v>0.4</v>
      </c>
      <c r="L50" s="139">
        <f t="shared" si="1"/>
        <v>0.4</v>
      </c>
    </row>
    <row r="51" spans="1:12" s="76" customFormat="1" ht="42.75">
      <c r="A51" s="91" t="s">
        <v>33</v>
      </c>
      <c r="B51" s="81">
        <v>921</v>
      </c>
      <c r="C51" s="81" t="s">
        <v>240</v>
      </c>
      <c r="D51" s="81" t="s">
        <v>241</v>
      </c>
      <c r="E51" s="101" t="s">
        <v>6</v>
      </c>
      <c r="F51" s="101" t="s">
        <v>242</v>
      </c>
      <c r="G51" s="101" t="s">
        <v>107</v>
      </c>
      <c r="H51" s="101"/>
      <c r="I51" s="81"/>
      <c r="J51" s="138">
        <f>J52</f>
        <v>0.4</v>
      </c>
      <c r="K51" s="138">
        <f t="shared" si="1"/>
        <v>0.4</v>
      </c>
      <c r="L51" s="139">
        <f t="shared" si="1"/>
        <v>0.4</v>
      </c>
    </row>
    <row r="52" spans="1:12" ht="57">
      <c r="A52" s="91" t="s">
        <v>122</v>
      </c>
      <c r="B52" s="81">
        <v>921</v>
      </c>
      <c r="C52" s="81" t="s">
        <v>240</v>
      </c>
      <c r="D52" s="81" t="s">
        <v>241</v>
      </c>
      <c r="E52" s="101" t="s">
        <v>6</v>
      </c>
      <c r="F52" s="101" t="s">
        <v>242</v>
      </c>
      <c r="G52" s="101" t="s">
        <v>107</v>
      </c>
      <c r="H52" s="101" t="s">
        <v>109</v>
      </c>
      <c r="I52" s="81" t="s">
        <v>239</v>
      </c>
      <c r="J52" s="138">
        <f>J53</f>
        <v>0.4</v>
      </c>
      <c r="K52" s="138">
        <f t="shared" si="1"/>
        <v>0.4</v>
      </c>
      <c r="L52" s="139">
        <f t="shared" si="1"/>
        <v>0.4</v>
      </c>
    </row>
    <row r="53" spans="1:12" ht="42.75">
      <c r="A53" s="91" t="s">
        <v>93</v>
      </c>
      <c r="B53" s="81">
        <v>921</v>
      </c>
      <c r="C53" s="81" t="s">
        <v>240</v>
      </c>
      <c r="D53" s="81" t="s">
        <v>241</v>
      </c>
      <c r="E53" s="101" t="s">
        <v>6</v>
      </c>
      <c r="F53" s="101" t="s">
        <v>242</v>
      </c>
      <c r="G53" s="101" t="s">
        <v>107</v>
      </c>
      <c r="H53" s="101" t="s">
        <v>203</v>
      </c>
      <c r="I53" s="81"/>
      <c r="J53" s="138">
        <f>J55</f>
        <v>0.4</v>
      </c>
      <c r="K53" s="138">
        <f>K55</f>
        <v>0.4</v>
      </c>
      <c r="L53" s="139">
        <f>L55</f>
        <v>0.4</v>
      </c>
    </row>
    <row r="54" spans="1:12" ht="28.5">
      <c r="A54" s="100" t="s">
        <v>346</v>
      </c>
      <c r="B54" s="81">
        <v>921</v>
      </c>
      <c r="C54" s="81" t="s">
        <v>240</v>
      </c>
      <c r="D54" s="81" t="s">
        <v>241</v>
      </c>
      <c r="E54" s="101" t="s">
        <v>6</v>
      </c>
      <c r="F54" s="101" t="s">
        <v>242</v>
      </c>
      <c r="G54" s="101" t="s">
        <v>107</v>
      </c>
      <c r="H54" s="101" t="s">
        <v>203</v>
      </c>
      <c r="I54" s="81" t="s">
        <v>360</v>
      </c>
      <c r="J54" s="138">
        <f>J55</f>
        <v>0.4</v>
      </c>
      <c r="K54" s="138">
        <f>K55</f>
        <v>0.4</v>
      </c>
      <c r="L54" s="139">
        <f>L55</f>
        <v>0.4</v>
      </c>
    </row>
    <row r="55" spans="1:12" ht="28.5">
      <c r="A55" s="91" t="s">
        <v>197</v>
      </c>
      <c r="B55" s="81">
        <v>921</v>
      </c>
      <c r="C55" s="81" t="s">
        <v>240</v>
      </c>
      <c r="D55" s="81" t="s">
        <v>241</v>
      </c>
      <c r="E55" s="101" t="s">
        <v>6</v>
      </c>
      <c r="F55" s="101" t="s">
        <v>242</v>
      </c>
      <c r="G55" s="101" t="s">
        <v>107</v>
      </c>
      <c r="H55" s="101" t="s">
        <v>203</v>
      </c>
      <c r="I55" s="81" t="s">
        <v>192</v>
      </c>
      <c r="J55" s="102">
        <v>0.4</v>
      </c>
      <c r="K55" s="102">
        <v>0.4</v>
      </c>
      <c r="L55" s="87">
        <v>0.4</v>
      </c>
    </row>
    <row r="56" spans="1:12" ht="42.75">
      <c r="A56" s="91" t="s">
        <v>280</v>
      </c>
      <c r="B56" s="81">
        <v>921</v>
      </c>
      <c r="C56" s="81" t="s">
        <v>240</v>
      </c>
      <c r="D56" s="81" t="s">
        <v>281</v>
      </c>
      <c r="E56" s="101"/>
      <c r="F56" s="101"/>
      <c r="G56" s="101"/>
      <c r="H56" s="101"/>
      <c r="I56" s="81" t="s">
        <v>239</v>
      </c>
      <c r="J56" s="138">
        <f aca="true" t="shared" si="2" ref="J56:L57">J57</f>
        <v>21.79</v>
      </c>
      <c r="K56" s="138">
        <f t="shared" si="2"/>
        <v>21.79</v>
      </c>
      <c r="L56" s="139">
        <f t="shared" si="2"/>
        <v>21.79</v>
      </c>
    </row>
    <row r="57" spans="1:12" s="76" customFormat="1" ht="42.75">
      <c r="A57" s="91" t="s">
        <v>34</v>
      </c>
      <c r="B57" s="81">
        <v>921</v>
      </c>
      <c r="C57" s="81" t="s">
        <v>240</v>
      </c>
      <c r="D57" s="81" t="s">
        <v>281</v>
      </c>
      <c r="E57" s="101" t="s">
        <v>6</v>
      </c>
      <c r="F57" s="101" t="s">
        <v>242</v>
      </c>
      <c r="G57" s="101"/>
      <c r="H57" s="101" t="s">
        <v>239</v>
      </c>
      <c r="I57" s="81" t="s">
        <v>239</v>
      </c>
      <c r="J57" s="138">
        <f t="shared" si="2"/>
        <v>21.79</v>
      </c>
      <c r="K57" s="138">
        <f t="shared" si="2"/>
        <v>21.79</v>
      </c>
      <c r="L57" s="139">
        <f t="shared" si="2"/>
        <v>21.79</v>
      </c>
    </row>
    <row r="58" spans="1:12" ht="42.75">
      <c r="A58" s="91" t="s">
        <v>33</v>
      </c>
      <c r="B58" s="81">
        <v>921</v>
      </c>
      <c r="C58" s="81" t="s">
        <v>240</v>
      </c>
      <c r="D58" s="81" t="s">
        <v>281</v>
      </c>
      <c r="E58" s="101" t="s">
        <v>6</v>
      </c>
      <c r="F58" s="101" t="s">
        <v>242</v>
      </c>
      <c r="G58" s="101" t="s">
        <v>107</v>
      </c>
      <c r="H58" s="101" t="s">
        <v>239</v>
      </c>
      <c r="I58" s="81" t="s">
        <v>239</v>
      </c>
      <c r="J58" s="138">
        <f>J63+J59</f>
        <v>21.79</v>
      </c>
      <c r="K58" s="138">
        <f>K63+K59</f>
        <v>21.79</v>
      </c>
      <c r="L58" s="139">
        <f>L63+L59</f>
        <v>21.79</v>
      </c>
    </row>
    <row r="59" spans="1:12" ht="28.5">
      <c r="A59" s="91" t="s">
        <v>282</v>
      </c>
      <c r="B59" s="81">
        <v>921</v>
      </c>
      <c r="C59" s="81" t="s">
        <v>240</v>
      </c>
      <c r="D59" s="81" t="s">
        <v>281</v>
      </c>
      <c r="E59" s="101" t="s">
        <v>6</v>
      </c>
      <c r="F59" s="101" t="s">
        <v>242</v>
      </c>
      <c r="G59" s="101" t="s">
        <v>107</v>
      </c>
      <c r="H59" s="101" t="s">
        <v>361</v>
      </c>
      <c r="I59" s="81" t="s">
        <v>239</v>
      </c>
      <c r="J59" s="138">
        <f>J61+J62</f>
        <v>21.79</v>
      </c>
      <c r="K59" s="138">
        <f>K61+K62</f>
        <v>21.79</v>
      </c>
      <c r="L59" s="139">
        <f>L61+L62</f>
        <v>21.79</v>
      </c>
    </row>
    <row r="60" spans="1:12" ht="14.25">
      <c r="A60" s="218" t="s">
        <v>349</v>
      </c>
      <c r="B60" s="81">
        <v>921</v>
      </c>
      <c r="C60" s="81" t="s">
        <v>240</v>
      </c>
      <c r="D60" s="81" t="s">
        <v>281</v>
      </c>
      <c r="E60" s="101" t="s">
        <v>6</v>
      </c>
      <c r="F60" s="101" t="s">
        <v>242</v>
      </c>
      <c r="G60" s="101" t="s">
        <v>107</v>
      </c>
      <c r="H60" s="101" t="s">
        <v>361</v>
      </c>
      <c r="I60" s="81" t="s">
        <v>362</v>
      </c>
      <c r="J60" s="138">
        <f>J61</f>
        <v>21.79</v>
      </c>
      <c r="K60" s="138">
        <f>K61</f>
        <v>21.79</v>
      </c>
      <c r="L60" s="139">
        <f>L61</f>
        <v>21.79</v>
      </c>
    </row>
    <row r="61" spans="1:12" ht="14.25">
      <c r="A61" s="91" t="s">
        <v>94</v>
      </c>
      <c r="B61" s="81">
        <v>921</v>
      </c>
      <c r="C61" s="81" t="s">
        <v>240</v>
      </c>
      <c r="D61" s="81" t="s">
        <v>281</v>
      </c>
      <c r="E61" s="101" t="s">
        <v>6</v>
      </c>
      <c r="F61" s="101" t="s">
        <v>242</v>
      </c>
      <c r="G61" s="101" t="s">
        <v>107</v>
      </c>
      <c r="H61" s="101" t="s">
        <v>361</v>
      </c>
      <c r="I61" s="81" t="s">
        <v>119</v>
      </c>
      <c r="J61" s="102">
        <v>21.79</v>
      </c>
      <c r="K61" s="102">
        <v>21.79</v>
      </c>
      <c r="L61" s="87">
        <v>21.79</v>
      </c>
    </row>
    <row r="62" spans="1:12" ht="20.25" customHeight="1">
      <c r="A62" s="91" t="s">
        <v>226</v>
      </c>
      <c r="B62" s="82">
        <v>921</v>
      </c>
      <c r="C62" s="82" t="s">
        <v>240</v>
      </c>
      <c r="D62" s="82" t="s">
        <v>29</v>
      </c>
      <c r="E62" s="101"/>
      <c r="F62" s="101"/>
      <c r="G62" s="101"/>
      <c r="H62" s="101"/>
      <c r="I62" s="82"/>
      <c r="J62" s="142">
        <f>J63</f>
        <v>0</v>
      </c>
      <c r="K62" s="142">
        <f>K63</f>
        <v>0</v>
      </c>
      <c r="L62" s="143">
        <f>L63</f>
        <v>0</v>
      </c>
    </row>
    <row r="63" spans="1:12" s="76" customFormat="1" ht="42.75">
      <c r="A63" s="91" t="s">
        <v>34</v>
      </c>
      <c r="B63" s="81">
        <v>921</v>
      </c>
      <c r="C63" s="81" t="s">
        <v>240</v>
      </c>
      <c r="D63" s="81" t="s">
        <v>29</v>
      </c>
      <c r="E63" s="101" t="s">
        <v>6</v>
      </c>
      <c r="F63" s="101" t="s">
        <v>4</v>
      </c>
      <c r="G63" s="101"/>
      <c r="H63" s="101"/>
      <c r="I63" s="81"/>
      <c r="J63" s="138">
        <f>J68</f>
        <v>0</v>
      </c>
      <c r="K63" s="138">
        <f>K68</f>
        <v>0</v>
      </c>
      <c r="L63" s="139">
        <f>L68</f>
        <v>0</v>
      </c>
    </row>
    <row r="64" spans="1:12" ht="42.75">
      <c r="A64" s="91" t="s">
        <v>33</v>
      </c>
      <c r="B64" s="81">
        <v>921</v>
      </c>
      <c r="C64" s="81" t="s">
        <v>240</v>
      </c>
      <c r="D64" s="81" t="s">
        <v>29</v>
      </c>
      <c r="E64" s="101" t="s">
        <v>6</v>
      </c>
      <c r="F64" s="101" t="s">
        <v>242</v>
      </c>
      <c r="G64" s="101" t="s">
        <v>107</v>
      </c>
      <c r="H64" s="101"/>
      <c r="I64" s="81"/>
      <c r="J64" s="138">
        <f>J65</f>
        <v>0</v>
      </c>
      <c r="K64" s="138">
        <f>K68</f>
        <v>0</v>
      </c>
      <c r="L64" s="139">
        <f>L68</f>
        <v>0</v>
      </c>
    </row>
    <row r="65" spans="1:12" ht="14.25">
      <c r="A65" s="91" t="s">
        <v>220</v>
      </c>
      <c r="B65" s="81">
        <v>921</v>
      </c>
      <c r="C65" s="81" t="s">
        <v>240</v>
      </c>
      <c r="D65" s="81" t="s">
        <v>29</v>
      </c>
      <c r="E65" s="101" t="s">
        <v>6</v>
      </c>
      <c r="F65" s="101" t="s">
        <v>242</v>
      </c>
      <c r="G65" s="101" t="s">
        <v>107</v>
      </c>
      <c r="H65" s="101" t="s">
        <v>253</v>
      </c>
      <c r="I65" s="81"/>
      <c r="J65" s="138">
        <f>J66</f>
        <v>0</v>
      </c>
      <c r="K65" s="138">
        <f aca="true" t="shared" si="3" ref="K65:L67">K66</f>
        <v>0</v>
      </c>
      <c r="L65" s="139">
        <f t="shared" si="3"/>
        <v>0</v>
      </c>
    </row>
    <row r="66" spans="1:12" ht="28.5">
      <c r="A66" s="91" t="s">
        <v>219</v>
      </c>
      <c r="B66" s="81">
        <v>921</v>
      </c>
      <c r="C66" s="81" t="s">
        <v>240</v>
      </c>
      <c r="D66" s="81" t="s">
        <v>29</v>
      </c>
      <c r="E66" s="101" t="s">
        <v>6</v>
      </c>
      <c r="F66" s="101" t="s">
        <v>242</v>
      </c>
      <c r="G66" s="101" t="s">
        <v>107</v>
      </c>
      <c r="H66" s="101" t="s">
        <v>205</v>
      </c>
      <c r="I66" s="81"/>
      <c r="J66" s="138">
        <f>J67</f>
        <v>0</v>
      </c>
      <c r="K66" s="138">
        <f t="shared" si="3"/>
        <v>0</v>
      </c>
      <c r="L66" s="139">
        <f t="shared" si="3"/>
        <v>0</v>
      </c>
    </row>
    <row r="67" spans="1:12" ht="14.25">
      <c r="A67" s="218" t="s">
        <v>347</v>
      </c>
      <c r="B67" s="81">
        <v>921</v>
      </c>
      <c r="C67" s="81" t="s">
        <v>240</v>
      </c>
      <c r="D67" s="81" t="s">
        <v>29</v>
      </c>
      <c r="E67" s="101" t="s">
        <v>6</v>
      </c>
      <c r="F67" s="101" t="s">
        <v>242</v>
      </c>
      <c r="G67" s="101" t="s">
        <v>107</v>
      </c>
      <c r="H67" s="101" t="s">
        <v>205</v>
      </c>
      <c r="I67" s="81" t="s">
        <v>357</v>
      </c>
      <c r="J67" s="138">
        <f>J68</f>
        <v>0</v>
      </c>
      <c r="K67" s="138">
        <f t="shared" si="3"/>
        <v>0</v>
      </c>
      <c r="L67" s="139">
        <f t="shared" si="3"/>
        <v>0</v>
      </c>
    </row>
    <row r="68" spans="1:12" ht="20.25" customHeight="1">
      <c r="A68" s="91" t="s">
        <v>161</v>
      </c>
      <c r="B68" s="81">
        <v>921</v>
      </c>
      <c r="C68" s="81" t="s">
        <v>240</v>
      </c>
      <c r="D68" s="81" t="s">
        <v>29</v>
      </c>
      <c r="E68" s="101" t="s">
        <v>6</v>
      </c>
      <c r="F68" s="101" t="s">
        <v>242</v>
      </c>
      <c r="G68" s="101" t="s">
        <v>107</v>
      </c>
      <c r="H68" s="101" t="s">
        <v>205</v>
      </c>
      <c r="I68" s="81" t="s">
        <v>162</v>
      </c>
      <c r="J68" s="102">
        <v>0</v>
      </c>
      <c r="K68" s="102">
        <v>0</v>
      </c>
      <c r="L68" s="87">
        <v>0</v>
      </c>
    </row>
    <row r="69" spans="1:12" ht="37.5" customHeight="1">
      <c r="A69" s="91" t="s">
        <v>28</v>
      </c>
      <c r="B69" s="82">
        <v>921</v>
      </c>
      <c r="C69" s="82" t="s">
        <v>240</v>
      </c>
      <c r="D69" s="82" t="s">
        <v>175</v>
      </c>
      <c r="E69" s="101"/>
      <c r="F69" s="101"/>
      <c r="G69" s="101"/>
      <c r="H69" s="101"/>
      <c r="I69" s="82"/>
      <c r="J69" s="142">
        <f aca="true" t="shared" si="4" ref="J69:L72">J70</f>
        <v>1</v>
      </c>
      <c r="K69" s="142">
        <f t="shared" si="4"/>
        <v>1</v>
      </c>
      <c r="L69" s="143">
        <f t="shared" si="4"/>
        <v>1</v>
      </c>
    </row>
    <row r="70" spans="1:12" ht="42.75" customHeight="1">
      <c r="A70" s="91" t="s">
        <v>34</v>
      </c>
      <c r="B70" s="81">
        <v>921</v>
      </c>
      <c r="C70" s="81" t="s">
        <v>240</v>
      </c>
      <c r="D70" s="81" t="s">
        <v>175</v>
      </c>
      <c r="E70" s="101" t="s">
        <v>6</v>
      </c>
      <c r="F70" s="101" t="s">
        <v>4</v>
      </c>
      <c r="G70" s="101"/>
      <c r="H70" s="101"/>
      <c r="I70" s="81"/>
      <c r="J70" s="138">
        <f t="shared" si="4"/>
        <v>1</v>
      </c>
      <c r="K70" s="138">
        <f t="shared" si="4"/>
        <v>1</v>
      </c>
      <c r="L70" s="139">
        <f t="shared" si="4"/>
        <v>1</v>
      </c>
    </row>
    <row r="71" spans="1:12" ht="30" customHeight="1">
      <c r="A71" s="91" t="s">
        <v>33</v>
      </c>
      <c r="B71" s="81">
        <v>921</v>
      </c>
      <c r="C71" s="81" t="s">
        <v>240</v>
      </c>
      <c r="D71" s="81" t="s">
        <v>175</v>
      </c>
      <c r="E71" s="101" t="s">
        <v>6</v>
      </c>
      <c r="F71" s="101" t="s">
        <v>242</v>
      </c>
      <c r="G71" s="101"/>
      <c r="H71" s="101"/>
      <c r="I71" s="81"/>
      <c r="J71" s="138">
        <f t="shared" si="4"/>
        <v>1</v>
      </c>
      <c r="K71" s="138">
        <f t="shared" si="4"/>
        <v>1</v>
      </c>
      <c r="L71" s="139">
        <f t="shared" si="4"/>
        <v>1</v>
      </c>
    </row>
    <row r="72" spans="1:12" ht="42" customHeight="1">
      <c r="A72" s="91" t="s">
        <v>220</v>
      </c>
      <c r="B72" s="81">
        <v>921</v>
      </c>
      <c r="C72" s="81" t="s">
        <v>240</v>
      </c>
      <c r="D72" s="81" t="s">
        <v>175</v>
      </c>
      <c r="E72" s="101" t="s">
        <v>6</v>
      </c>
      <c r="F72" s="101" t="s">
        <v>242</v>
      </c>
      <c r="G72" s="101" t="s">
        <v>107</v>
      </c>
      <c r="H72" s="101" t="s">
        <v>108</v>
      </c>
      <c r="I72" s="81"/>
      <c r="J72" s="138">
        <f t="shared" si="4"/>
        <v>1</v>
      </c>
      <c r="K72" s="138">
        <f t="shared" si="4"/>
        <v>1</v>
      </c>
      <c r="L72" s="139">
        <f t="shared" si="4"/>
        <v>1</v>
      </c>
    </row>
    <row r="73" spans="1:12" ht="41.25" customHeight="1">
      <c r="A73" s="91" t="s">
        <v>222</v>
      </c>
      <c r="B73" s="81">
        <v>921</v>
      </c>
      <c r="C73" s="81" t="s">
        <v>240</v>
      </c>
      <c r="D73" s="81" t="s">
        <v>175</v>
      </c>
      <c r="E73" s="101" t="s">
        <v>6</v>
      </c>
      <c r="F73" s="101" t="s">
        <v>242</v>
      </c>
      <c r="G73" s="101" t="s">
        <v>107</v>
      </c>
      <c r="H73" s="101" t="s">
        <v>206</v>
      </c>
      <c r="I73" s="81"/>
      <c r="J73" s="138">
        <f>J75</f>
        <v>1</v>
      </c>
      <c r="K73" s="138">
        <f>K75</f>
        <v>1</v>
      </c>
      <c r="L73" s="139">
        <f>L75</f>
        <v>1</v>
      </c>
    </row>
    <row r="74" spans="1:12" ht="14.25">
      <c r="A74" s="218" t="s">
        <v>347</v>
      </c>
      <c r="B74" s="81">
        <v>921</v>
      </c>
      <c r="C74" s="81" t="s">
        <v>240</v>
      </c>
      <c r="D74" s="81" t="s">
        <v>175</v>
      </c>
      <c r="E74" s="101" t="s">
        <v>6</v>
      </c>
      <c r="F74" s="101" t="s">
        <v>242</v>
      </c>
      <c r="G74" s="101" t="s">
        <v>107</v>
      </c>
      <c r="H74" s="101" t="s">
        <v>206</v>
      </c>
      <c r="I74" s="81" t="s">
        <v>357</v>
      </c>
      <c r="J74" s="138">
        <f>J75</f>
        <v>1</v>
      </c>
      <c r="K74" s="138">
        <f>K75</f>
        <v>1</v>
      </c>
      <c r="L74" s="139">
        <f>L75</f>
        <v>1</v>
      </c>
    </row>
    <row r="75" spans="1:12" s="76" customFormat="1" ht="32.25" customHeight="1">
      <c r="A75" s="91" t="s">
        <v>151</v>
      </c>
      <c r="B75" s="81">
        <v>921</v>
      </c>
      <c r="C75" s="81" t="s">
        <v>240</v>
      </c>
      <c r="D75" s="81" t="s">
        <v>175</v>
      </c>
      <c r="E75" s="101" t="s">
        <v>6</v>
      </c>
      <c r="F75" s="101" t="s">
        <v>242</v>
      </c>
      <c r="G75" s="101" t="s">
        <v>107</v>
      </c>
      <c r="H75" s="101" t="s">
        <v>206</v>
      </c>
      <c r="I75" s="81" t="s">
        <v>150</v>
      </c>
      <c r="J75" s="102">
        <v>1</v>
      </c>
      <c r="K75" s="102">
        <v>1</v>
      </c>
      <c r="L75" s="87">
        <v>1</v>
      </c>
    </row>
    <row r="76" spans="1:12" ht="14.25">
      <c r="A76" s="91" t="s">
        <v>177</v>
      </c>
      <c r="B76" s="82">
        <v>921</v>
      </c>
      <c r="C76" s="82" t="s">
        <v>240</v>
      </c>
      <c r="D76" s="82" t="s">
        <v>212</v>
      </c>
      <c r="E76" s="101"/>
      <c r="F76" s="101"/>
      <c r="G76" s="101"/>
      <c r="H76" s="101"/>
      <c r="I76" s="82"/>
      <c r="J76" s="138">
        <f aca="true" t="shared" si="5" ref="J76:L77">J77</f>
        <v>70.9</v>
      </c>
      <c r="K76" s="138">
        <f t="shared" si="5"/>
        <v>0</v>
      </c>
      <c r="L76" s="139">
        <f t="shared" si="5"/>
        <v>0</v>
      </c>
    </row>
    <row r="77" spans="1:12" ht="42.75">
      <c r="A77" s="91" t="s">
        <v>34</v>
      </c>
      <c r="B77" s="81">
        <v>921</v>
      </c>
      <c r="C77" s="81" t="s">
        <v>240</v>
      </c>
      <c r="D77" s="81" t="s">
        <v>212</v>
      </c>
      <c r="E77" s="101" t="s">
        <v>6</v>
      </c>
      <c r="F77" s="101" t="s">
        <v>4</v>
      </c>
      <c r="G77" s="101"/>
      <c r="H77" s="101"/>
      <c r="I77" s="101"/>
      <c r="J77" s="138">
        <f t="shared" si="5"/>
        <v>70.9</v>
      </c>
      <c r="K77" s="138">
        <f t="shared" si="5"/>
        <v>0</v>
      </c>
      <c r="L77" s="139">
        <f t="shared" si="5"/>
        <v>0</v>
      </c>
    </row>
    <row r="78" spans="1:12" ht="42.75">
      <c r="A78" s="91" t="s">
        <v>33</v>
      </c>
      <c r="B78" s="81">
        <v>921</v>
      </c>
      <c r="C78" s="81" t="s">
        <v>240</v>
      </c>
      <c r="D78" s="81" t="s">
        <v>212</v>
      </c>
      <c r="E78" s="101" t="s">
        <v>6</v>
      </c>
      <c r="F78" s="101" t="s">
        <v>242</v>
      </c>
      <c r="G78" s="101" t="s">
        <v>107</v>
      </c>
      <c r="H78" s="101"/>
      <c r="I78" s="101"/>
      <c r="J78" s="138">
        <f>J79+J83</f>
        <v>70.9</v>
      </c>
      <c r="K78" s="138">
        <f>K79+K83</f>
        <v>0</v>
      </c>
      <c r="L78" s="139">
        <f>L79+L83</f>
        <v>0</v>
      </c>
    </row>
    <row r="79" spans="1:12" ht="14.25">
      <c r="A79" s="91" t="s">
        <v>220</v>
      </c>
      <c r="B79" s="81">
        <v>921</v>
      </c>
      <c r="C79" s="81" t="s">
        <v>240</v>
      </c>
      <c r="D79" s="81" t="s">
        <v>212</v>
      </c>
      <c r="E79" s="101" t="s">
        <v>6</v>
      </c>
      <c r="F79" s="101" t="s">
        <v>242</v>
      </c>
      <c r="G79" s="101" t="s">
        <v>107</v>
      </c>
      <c r="H79" s="101" t="s">
        <v>108</v>
      </c>
      <c r="I79" s="101"/>
      <c r="J79" s="138">
        <f>J80</f>
        <v>0</v>
      </c>
      <c r="K79" s="138">
        <f>K80</f>
        <v>0</v>
      </c>
      <c r="L79" s="139">
        <f>L80</f>
        <v>0</v>
      </c>
    </row>
    <row r="80" spans="1:12" ht="28.5">
      <c r="A80" s="91" t="s">
        <v>252</v>
      </c>
      <c r="B80" s="81">
        <v>921</v>
      </c>
      <c r="C80" s="81" t="s">
        <v>240</v>
      </c>
      <c r="D80" s="81" t="s">
        <v>212</v>
      </c>
      <c r="E80" s="101" t="s">
        <v>6</v>
      </c>
      <c r="F80" s="101" t="s">
        <v>242</v>
      </c>
      <c r="G80" s="101" t="s">
        <v>107</v>
      </c>
      <c r="H80" s="101" t="s">
        <v>251</v>
      </c>
      <c r="I80" s="101" t="s">
        <v>239</v>
      </c>
      <c r="J80" s="138">
        <f>J82</f>
        <v>0</v>
      </c>
      <c r="K80" s="138">
        <f>K82</f>
        <v>0</v>
      </c>
      <c r="L80" s="139">
        <f>L82</f>
        <v>0</v>
      </c>
    </row>
    <row r="81" spans="1:12" ht="14.25">
      <c r="A81" s="218" t="s">
        <v>347</v>
      </c>
      <c r="B81" s="101">
        <v>921</v>
      </c>
      <c r="C81" s="101" t="s">
        <v>240</v>
      </c>
      <c r="D81" s="101" t="s">
        <v>212</v>
      </c>
      <c r="E81" s="101" t="s">
        <v>6</v>
      </c>
      <c r="F81" s="101" t="s">
        <v>242</v>
      </c>
      <c r="G81" s="101" t="s">
        <v>107</v>
      </c>
      <c r="H81" s="101" t="s">
        <v>251</v>
      </c>
      <c r="I81" s="101" t="s">
        <v>357</v>
      </c>
      <c r="J81" s="138">
        <f>J82</f>
        <v>0</v>
      </c>
      <c r="K81" s="138">
        <f>K82</f>
        <v>0</v>
      </c>
      <c r="L81" s="139">
        <f>L82</f>
        <v>0</v>
      </c>
    </row>
    <row r="82" spans="1:12" ht="14.25">
      <c r="A82" s="91" t="s">
        <v>200</v>
      </c>
      <c r="B82" s="101">
        <v>921</v>
      </c>
      <c r="C82" s="101" t="s">
        <v>240</v>
      </c>
      <c r="D82" s="101" t="s">
        <v>212</v>
      </c>
      <c r="E82" s="101" t="s">
        <v>6</v>
      </c>
      <c r="F82" s="101" t="s">
        <v>242</v>
      </c>
      <c r="G82" s="101" t="s">
        <v>107</v>
      </c>
      <c r="H82" s="101" t="s">
        <v>251</v>
      </c>
      <c r="I82" s="101" t="s">
        <v>193</v>
      </c>
      <c r="J82" s="102">
        <v>0</v>
      </c>
      <c r="K82" s="102">
        <v>0</v>
      </c>
      <c r="L82" s="87">
        <v>0</v>
      </c>
    </row>
    <row r="83" spans="1:12" ht="28.5">
      <c r="A83" s="91" t="s">
        <v>223</v>
      </c>
      <c r="B83" s="101">
        <v>921</v>
      </c>
      <c r="C83" s="101" t="s">
        <v>240</v>
      </c>
      <c r="D83" s="101" t="s">
        <v>212</v>
      </c>
      <c r="E83" s="101" t="s">
        <v>6</v>
      </c>
      <c r="F83" s="101" t="s">
        <v>242</v>
      </c>
      <c r="G83" s="101" t="s">
        <v>107</v>
      </c>
      <c r="H83" s="101" t="s">
        <v>207</v>
      </c>
      <c r="I83" s="101"/>
      <c r="J83" s="138">
        <f>J84+J87</f>
        <v>70.9</v>
      </c>
      <c r="K83" s="138">
        <f>K84+K87</f>
        <v>0</v>
      </c>
      <c r="L83" s="139">
        <f>L84+L87</f>
        <v>0</v>
      </c>
    </row>
    <row r="84" spans="1:12" s="76" customFormat="1" ht="28.5">
      <c r="A84" s="89" t="s">
        <v>24</v>
      </c>
      <c r="B84" s="101">
        <v>921</v>
      </c>
      <c r="C84" s="101" t="s">
        <v>240</v>
      </c>
      <c r="D84" s="101" t="s">
        <v>212</v>
      </c>
      <c r="E84" s="101" t="s">
        <v>6</v>
      </c>
      <c r="F84" s="101" t="s">
        <v>242</v>
      </c>
      <c r="G84" s="101" t="s">
        <v>107</v>
      </c>
      <c r="H84" s="101" t="s">
        <v>208</v>
      </c>
      <c r="I84" s="101"/>
      <c r="J84" s="138">
        <f>J86</f>
        <v>0</v>
      </c>
      <c r="K84" s="138">
        <f>K86</f>
        <v>0</v>
      </c>
      <c r="L84" s="139">
        <f>L86</f>
        <v>0</v>
      </c>
    </row>
    <row r="85" spans="1:12" ht="28.5">
      <c r="A85" s="100" t="s">
        <v>346</v>
      </c>
      <c r="B85" s="101">
        <v>921</v>
      </c>
      <c r="C85" s="101" t="s">
        <v>240</v>
      </c>
      <c r="D85" s="101" t="s">
        <v>212</v>
      </c>
      <c r="E85" s="101" t="s">
        <v>6</v>
      </c>
      <c r="F85" s="101" t="s">
        <v>242</v>
      </c>
      <c r="G85" s="101" t="s">
        <v>107</v>
      </c>
      <c r="H85" s="101" t="s">
        <v>208</v>
      </c>
      <c r="I85" s="101" t="s">
        <v>360</v>
      </c>
      <c r="J85" s="138">
        <f>J86</f>
        <v>0</v>
      </c>
      <c r="K85" s="138">
        <f>K86</f>
        <v>0</v>
      </c>
      <c r="L85" s="139">
        <f>L86</f>
        <v>0</v>
      </c>
    </row>
    <row r="86" spans="1:12" ht="28.5">
      <c r="A86" s="91" t="s">
        <v>197</v>
      </c>
      <c r="B86" s="101">
        <v>921</v>
      </c>
      <c r="C86" s="101" t="s">
        <v>240</v>
      </c>
      <c r="D86" s="101" t="s">
        <v>212</v>
      </c>
      <c r="E86" s="101" t="s">
        <v>6</v>
      </c>
      <c r="F86" s="101" t="s">
        <v>242</v>
      </c>
      <c r="G86" s="101" t="s">
        <v>107</v>
      </c>
      <c r="H86" s="101" t="s">
        <v>208</v>
      </c>
      <c r="I86" s="101" t="s">
        <v>192</v>
      </c>
      <c r="J86" s="102">
        <v>0</v>
      </c>
      <c r="K86" s="102">
        <v>0</v>
      </c>
      <c r="L86" s="87">
        <v>0</v>
      </c>
    </row>
    <row r="87" spans="1:12" ht="14.25">
      <c r="A87" s="91" t="s">
        <v>178</v>
      </c>
      <c r="B87" s="101">
        <v>921</v>
      </c>
      <c r="C87" s="101" t="s">
        <v>240</v>
      </c>
      <c r="D87" s="101" t="s">
        <v>212</v>
      </c>
      <c r="E87" s="101" t="s">
        <v>6</v>
      </c>
      <c r="F87" s="101" t="s">
        <v>242</v>
      </c>
      <c r="G87" s="101" t="s">
        <v>107</v>
      </c>
      <c r="H87" s="101" t="s">
        <v>209</v>
      </c>
      <c r="I87" s="101"/>
      <c r="J87" s="138">
        <f>J89</f>
        <v>70.9</v>
      </c>
      <c r="K87" s="138">
        <f>K89</f>
        <v>0</v>
      </c>
      <c r="L87" s="139">
        <f>L89</f>
        <v>0</v>
      </c>
    </row>
    <row r="88" spans="1:12" ht="28.5">
      <c r="A88" s="100" t="s">
        <v>346</v>
      </c>
      <c r="B88" s="101">
        <v>921</v>
      </c>
      <c r="C88" s="101" t="s">
        <v>240</v>
      </c>
      <c r="D88" s="101" t="s">
        <v>212</v>
      </c>
      <c r="E88" s="101" t="s">
        <v>6</v>
      </c>
      <c r="F88" s="101" t="s">
        <v>242</v>
      </c>
      <c r="G88" s="101" t="s">
        <v>107</v>
      </c>
      <c r="H88" s="101" t="s">
        <v>209</v>
      </c>
      <c r="I88" s="101" t="s">
        <v>360</v>
      </c>
      <c r="J88" s="138">
        <f>J89</f>
        <v>70.9</v>
      </c>
      <c r="K88" s="138">
        <f>K89</f>
        <v>0</v>
      </c>
      <c r="L88" s="139">
        <f>L89</f>
        <v>0</v>
      </c>
    </row>
    <row r="89" spans="1:12" ht="28.5">
      <c r="A89" s="91" t="s">
        <v>197</v>
      </c>
      <c r="B89" s="101">
        <v>921</v>
      </c>
      <c r="C89" s="101" t="s">
        <v>240</v>
      </c>
      <c r="D89" s="101" t="s">
        <v>212</v>
      </c>
      <c r="E89" s="101" t="s">
        <v>6</v>
      </c>
      <c r="F89" s="101" t="s">
        <v>242</v>
      </c>
      <c r="G89" s="101" t="s">
        <v>107</v>
      </c>
      <c r="H89" s="101" t="s">
        <v>209</v>
      </c>
      <c r="I89" s="101" t="s">
        <v>192</v>
      </c>
      <c r="J89" s="102">
        <f>15.9+37+18</f>
        <v>70.9</v>
      </c>
      <c r="K89" s="102">
        <v>0</v>
      </c>
      <c r="L89" s="87">
        <v>0</v>
      </c>
    </row>
    <row r="90" spans="1:12" ht="15">
      <c r="A90" s="91" t="s">
        <v>39</v>
      </c>
      <c r="B90" s="80">
        <v>921</v>
      </c>
      <c r="C90" s="80" t="s">
        <v>182</v>
      </c>
      <c r="D90" s="80"/>
      <c r="E90" s="101"/>
      <c r="F90" s="101"/>
      <c r="G90" s="101"/>
      <c r="H90" s="101" t="s">
        <v>239</v>
      </c>
      <c r="I90" s="85" t="s">
        <v>239</v>
      </c>
      <c r="J90" s="140">
        <f aca="true" t="shared" si="6" ref="J90:K93">J91</f>
        <v>86.8</v>
      </c>
      <c r="K90" s="140">
        <f t="shared" si="6"/>
        <v>87.39999999999999</v>
      </c>
      <c r="L90" s="141">
        <f>L91+L100</f>
        <v>90.10000000000001</v>
      </c>
    </row>
    <row r="91" spans="1:12" ht="14.25">
      <c r="A91" s="91" t="s">
        <v>36</v>
      </c>
      <c r="B91" s="82">
        <v>921</v>
      </c>
      <c r="C91" s="82" t="s">
        <v>182</v>
      </c>
      <c r="D91" s="82" t="s">
        <v>181</v>
      </c>
      <c r="E91" s="101"/>
      <c r="F91" s="101" t="s">
        <v>239</v>
      </c>
      <c r="G91" s="101"/>
      <c r="H91" s="101" t="s">
        <v>239</v>
      </c>
      <c r="I91" s="82" t="s">
        <v>239</v>
      </c>
      <c r="J91" s="142">
        <f t="shared" si="6"/>
        <v>86.8</v>
      </c>
      <c r="K91" s="142">
        <f t="shared" si="6"/>
        <v>87.39999999999999</v>
      </c>
      <c r="L91" s="143">
        <f>L92</f>
        <v>90.10000000000001</v>
      </c>
    </row>
    <row r="92" spans="1:12" ht="42.75">
      <c r="A92" s="91" t="s">
        <v>34</v>
      </c>
      <c r="B92" s="81">
        <v>921</v>
      </c>
      <c r="C92" s="81" t="s">
        <v>182</v>
      </c>
      <c r="D92" s="81" t="s">
        <v>181</v>
      </c>
      <c r="E92" s="101" t="s">
        <v>6</v>
      </c>
      <c r="F92" s="101" t="s">
        <v>4</v>
      </c>
      <c r="G92" s="101"/>
      <c r="H92" s="101"/>
      <c r="I92" s="81"/>
      <c r="J92" s="138">
        <f t="shared" si="6"/>
        <v>86.8</v>
      </c>
      <c r="K92" s="138">
        <f t="shared" si="6"/>
        <v>87.39999999999999</v>
      </c>
      <c r="L92" s="139">
        <f>L93</f>
        <v>90.10000000000001</v>
      </c>
    </row>
    <row r="93" spans="1:12" ht="29.25" customHeight="1">
      <c r="A93" s="91" t="s">
        <v>33</v>
      </c>
      <c r="B93" s="81">
        <v>921</v>
      </c>
      <c r="C93" s="81" t="s">
        <v>182</v>
      </c>
      <c r="D93" s="81" t="s">
        <v>181</v>
      </c>
      <c r="E93" s="101" t="s">
        <v>6</v>
      </c>
      <c r="F93" s="101" t="s">
        <v>242</v>
      </c>
      <c r="G93" s="101"/>
      <c r="H93" s="101"/>
      <c r="I93" s="81"/>
      <c r="J93" s="138">
        <f t="shared" si="6"/>
        <v>86.8</v>
      </c>
      <c r="K93" s="138">
        <f t="shared" si="6"/>
        <v>87.39999999999999</v>
      </c>
      <c r="L93" s="139">
        <f>L94</f>
        <v>90.10000000000001</v>
      </c>
    </row>
    <row r="94" spans="1:12" ht="28.5">
      <c r="A94" s="91" t="s">
        <v>37</v>
      </c>
      <c r="B94" s="81">
        <v>921</v>
      </c>
      <c r="C94" s="81" t="s">
        <v>182</v>
      </c>
      <c r="D94" s="81" t="s">
        <v>181</v>
      </c>
      <c r="E94" s="101" t="s">
        <v>6</v>
      </c>
      <c r="F94" s="101" t="s">
        <v>242</v>
      </c>
      <c r="G94" s="101" t="s">
        <v>107</v>
      </c>
      <c r="H94" s="101" t="s">
        <v>40</v>
      </c>
      <c r="I94" s="81"/>
      <c r="J94" s="138">
        <f>J95+J97</f>
        <v>86.8</v>
      </c>
      <c r="K94" s="138">
        <f>K95+K97</f>
        <v>87.39999999999999</v>
      </c>
      <c r="L94" s="138">
        <f>L95+L97</f>
        <v>90.10000000000001</v>
      </c>
    </row>
    <row r="95" spans="1:12" ht="57">
      <c r="A95" s="100" t="s">
        <v>358</v>
      </c>
      <c r="B95" s="81">
        <v>921</v>
      </c>
      <c r="C95" s="81" t="s">
        <v>182</v>
      </c>
      <c r="D95" s="81" t="s">
        <v>181</v>
      </c>
      <c r="E95" s="101" t="s">
        <v>6</v>
      </c>
      <c r="F95" s="101" t="s">
        <v>242</v>
      </c>
      <c r="G95" s="101" t="s">
        <v>107</v>
      </c>
      <c r="H95" s="101" t="s">
        <v>40</v>
      </c>
      <c r="I95" s="81" t="s">
        <v>359</v>
      </c>
      <c r="J95" s="138">
        <f>J96</f>
        <v>82.3</v>
      </c>
      <c r="K95" s="138">
        <f>K96</f>
        <v>82.8</v>
      </c>
      <c r="L95" s="139">
        <f>L96</f>
        <v>83.7</v>
      </c>
    </row>
    <row r="96" spans="1:12" ht="30.75" customHeight="1">
      <c r="A96" s="91" t="s">
        <v>38</v>
      </c>
      <c r="B96" s="81">
        <v>921</v>
      </c>
      <c r="C96" s="81" t="s">
        <v>182</v>
      </c>
      <c r="D96" s="81" t="s">
        <v>181</v>
      </c>
      <c r="E96" s="101" t="s">
        <v>6</v>
      </c>
      <c r="F96" s="101" t="s">
        <v>242</v>
      </c>
      <c r="G96" s="101" t="s">
        <v>107</v>
      </c>
      <c r="H96" s="101" t="s">
        <v>40</v>
      </c>
      <c r="I96" s="81" t="s">
        <v>190</v>
      </c>
      <c r="J96" s="102">
        <v>82.3</v>
      </c>
      <c r="K96" s="102">
        <v>82.8</v>
      </c>
      <c r="L96" s="87">
        <v>83.7</v>
      </c>
    </row>
    <row r="97" spans="1:12" s="76" customFormat="1" ht="16.5" customHeight="1">
      <c r="A97" s="100" t="s">
        <v>346</v>
      </c>
      <c r="B97" s="81">
        <v>921</v>
      </c>
      <c r="C97" s="81" t="s">
        <v>182</v>
      </c>
      <c r="D97" s="81" t="s">
        <v>181</v>
      </c>
      <c r="E97" s="101" t="s">
        <v>6</v>
      </c>
      <c r="F97" s="101" t="s">
        <v>242</v>
      </c>
      <c r="G97" s="101" t="s">
        <v>107</v>
      </c>
      <c r="H97" s="101" t="s">
        <v>40</v>
      </c>
      <c r="I97" s="81" t="s">
        <v>360</v>
      </c>
      <c r="J97" s="211">
        <f>J98</f>
        <v>4.5</v>
      </c>
      <c r="K97" s="211">
        <f>K98</f>
        <v>4.6</v>
      </c>
      <c r="L97" s="212">
        <f>L98</f>
        <v>6.4</v>
      </c>
    </row>
    <row r="98" spans="1:12" ht="28.5">
      <c r="A98" s="91" t="s">
        <v>5</v>
      </c>
      <c r="B98" s="81">
        <v>921</v>
      </c>
      <c r="C98" s="81" t="s">
        <v>182</v>
      </c>
      <c r="D98" s="81" t="s">
        <v>181</v>
      </c>
      <c r="E98" s="101" t="s">
        <v>6</v>
      </c>
      <c r="F98" s="101" t="s">
        <v>242</v>
      </c>
      <c r="G98" s="101" t="s">
        <v>107</v>
      </c>
      <c r="H98" s="101" t="s">
        <v>40</v>
      </c>
      <c r="I98" s="81" t="s">
        <v>192</v>
      </c>
      <c r="J98" s="102">
        <v>4.5</v>
      </c>
      <c r="K98" s="102">
        <v>4.6</v>
      </c>
      <c r="L98" s="87">
        <v>6.4</v>
      </c>
    </row>
    <row r="99" spans="1:12" ht="29.25">
      <c r="A99" s="91" t="s">
        <v>149</v>
      </c>
      <c r="B99" s="80">
        <v>921</v>
      </c>
      <c r="C99" s="80" t="s">
        <v>181</v>
      </c>
      <c r="D99" s="81"/>
      <c r="E99" s="101"/>
      <c r="F99" s="101"/>
      <c r="G99" s="101"/>
      <c r="H99" s="101"/>
      <c r="I99" s="81"/>
      <c r="J99" s="140">
        <f>J100</f>
        <v>0</v>
      </c>
      <c r="K99" s="140">
        <f aca="true" t="shared" si="7" ref="K99:L102">K100</f>
        <v>0</v>
      </c>
      <c r="L99" s="141">
        <f t="shared" si="7"/>
        <v>0</v>
      </c>
    </row>
    <row r="100" spans="1:12" ht="37.5" customHeight="1">
      <c r="A100" s="91" t="s">
        <v>188</v>
      </c>
      <c r="B100" s="82">
        <v>921</v>
      </c>
      <c r="C100" s="82" t="s">
        <v>181</v>
      </c>
      <c r="D100" s="82" t="s">
        <v>153</v>
      </c>
      <c r="E100" s="101"/>
      <c r="F100" s="101"/>
      <c r="G100" s="101"/>
      <c r="H100" s="101"/>
      <c r="I100" s="82"/>
      <c r="J100" s="142">
        <f>J101</f>
        <v>0</v>
      </c>
      <c r="K100" s="142">
        <f t="shared" si="7"/>
        <v>0</v>
      </c>
      <c r="L100" s="143">
        <f t="shared" si="7"/>
        <v>0</v>
      </c>
    </row>
    <row r="101" spans="1:12" ht="30" customHeight="1">
      <c r="A101" s="91" t="s">
        <v>105</v>
      </c>
      <c r="B101" s="81">
        <v>921</v>
      </c>
      <c r="C101" s="81" t="s">
        <v>181</v>
      </c>
      <c r="D101" s="81" t="s">
        <v>153</v>
      </c>
      <c r="E101" s="101" t="s">
        <v>6</v>
      </c>
      <c r="F101" s="101" t="s">
        <v>4</v>
      </c>
      <c r="G101" s="101"/>
      <c r="H101" s="101"/>
      <c r="I101" s="81"/>
      <c r="J101" s="138">
        <f>J102</f>
        <v>0</v>
      </c>
      <c r="K101" s="138">
        <f t="shared" si="7"/>
        <v>0</v>
      </c>
      <c r="L101" s="139">
        <f t="shared" si="7"/>
        <v>0</v>
      </c>
    </row>
    <row r="102" spans="1:12" ht="30" customHeight="1">
      <c r="A102" s="91" t="s">
        <v>106</v>
      </c>
      <c r="B102" s="81">
        <v>921</v>
      </c>
      <c r="C102" s="81" t="s">
        <v>181</v>
      </c>
      <c r="D102" s="81" t="s">
        <v>153</v>
      </c>
      <c r="E102" s="101" t="s">
        <v>6</v>
      </c>
      <c r="F102" s="101" t="s">
        <v>242</v>
      </c>
      <c r="G102" s="101" t="s">
        <v>107</v>
      </c>
      <c r="H102" s="101"/>
      <c r="I102" s="81"/>
      <c r="J102" s="138">
        <f>J103+J106</f>
        <v>0</v>
      </c>
      <c r="K102" s="138">
        <f t="shared" si="7"/>
        <v>0</v>
      </c>
      <c r="L102" s="139">
        <f t="shared" si="7"/>
        <v>0</v>
      </c>
    </row>
    <row r="103" spans="1:12" ht="30" customHeight="1">
      <c r="A103" s="91" t="s">
        <v>92</v>
      </c>
      <c r="B103" s="81">
        <v>921</v>
      </c>
      <c r="C103" s="81" t="s">
        <v>181</v>
      </c>
      <c r="D103" s="81" t="s">
        <v>153</v>
      </c>
      <c r="E103" s="101" t="s">
        <v>6</v>
      </c>
      <c r="F103" s="101" t="s">
        <v>242</v>
      </c>
      <c r="G103" s="101" t="s">
        <v>107</v>
      </c>
      <c r="H103" s="101" t="s">
        <v>154</v>
      </c>
      <c r="I103" s="81"/>
      <c r="J103" s="138">
        <f>J105</f>
        <v>0</v>
      </c>
      <c r="K103" s="138">
        <f>K105</f>
        <v>0</v>
      </c>
      <c r="L103" s="139">
        <f>L105</f>
        <v>0</v>
      </c>
    </row>
    <row r="104" spans="1:12" ht="28.5">
      <c r="A104" s="100" t="s">
        <v>346</v>
      </c>
      <c r="B104" s="81">
        <v>921</v>
      </c>
      <c r="C104" s="81" t="s">
        <v>181</v>
      </c>
      <c r="D104" s="81" t="s">
        <v>153</v>
      </c>
      <c r="E104" s="101" t="s">
        <v>6</v>
      </c>
      <c r="F104" s="101" t="s">
        <v>242</v>
      </c>
      <c r="G104" s="101" t="s">
        <v>107</v>
      </c>
      <c r="H104" s="101" t="s">
        <v>154</v>
      </c>
      <c r="I104" s="81" t="s">
        <v>360</v>
      </c>
      <c r="J104" s="138">
        <f>J105</f>
        <v>0</v>
      </c>
      <c r="K104" s="138">
        <f>K105</f>
        <v>0</v>
      </c>
      <c r="L104" s="139">
        <f>L105</f>
        <v>0</v>
      </c>
    </row>
    <row r="105" spans="1:12" ht="28.5">
      <c r="A105" s="91" t="s">
        <v>197</v>
      </c>
      <c r="B105" s="81">
        <v>921</v>
      </c>
      <c r="C105" s="81" t="s">
        <v>181</v>
      </c>
      <c r="D105" s="81" t="s">
        <v>153</v>
      </c>
      <c r="E105" s="101" t="s">
        <v>6</v>
      </c>
      <c r="F105" s="101" t="s">
        <v>242</v>
      </c>
      <c r="G105" s="101" t="s">
        <v>107</v>
      </c>
      <c r="H105" s="101" t="s">
        <v>154</v>
      </c>
      <c r="I105" s="81" t="s">
        <v>192</v>
      </c>
      <c r="J105" s="102">
        <v>0</v>
      </c>
      <c r="K105" s="102">
        <v>0</v>
      </c>
      <c r="L105" s="87">
        <v>0</v>
      </c>
    </row>
    <row r="106" spans="1:12" ht="28.5">
      <c r="A106" s="91" t="s">
        <v>288</v>
      </c>
      <c r="B106" s="81">
        <v>921</v>
      </c>
      <c r="C106" s="81" t="s">
        <v>181</v>
      </c>
      <c r="D106" s="81" t="s">
        <v>153</v>
      </c>
      <c r="E106" s="101" t="s">
        <v>6</v>
      </c>
      <c r="F106" s="101" t="s">
        <v>242</v>
      </c>
      <c r="G106" s="101" t="s">
        <v>107</v>
      </c>
      <c r="H106" s="101" t="s">
        <v>289</v>
      </c>
      <c r="I106" s="81"/>
      <c r="J106" s="138">
        <f>J108</f>
        <v>0</v>
      </c>
      <c r="K106" s="138">
        <f>K108</f>
        <v>0</v>
      </c>
      <c r="L106" s="139">
        <f>L108</f>
        <v>0</v>
      </c>
    </row>
    <row r="107" spans="1:12" ht="28.5">
      <c r="A107" s="100" t="s">
        <v>346</v>
      </c>
      <c r="B107" s="81">
        <v>921</v>
      </c>
      <c r="C107" s="81" t="s">
        <v>181</v>
      </c>
      <c r="D107" s="81" t="s">
        <v>153</v>
      </c>
      <c r="E107" s="101" t="s">
        <v>6</v>
      </c>
      <c r="F107" s="101" t="s">
        <v>242</v>
      </c>
      <c r="G107" s="101" t="s">
        <v>107</v>
      </c>
      <c r="H107" s="101" t="s">
        <v>289</v>
      </c>
      <c r="I107" s="81" t="s">
        <v>360</v>
      </c>
      <c r="J107" s="138">
        <f>J108</f>
        <v>0</v>
      </c>
      <c r="K107" s="138">
        <f>K108</f>
        <v>0</v>
      </c>
      <c r="L107" s="139">
        <f>L108</f>
        <v>0</v>
      </c>
    </row>
    <row r="108" spans="1:12" ht="20.25" customHeight="1">
      <c r="A108" s="91" t="s">
        <v>197</v>
      </c>
      <c r="B108" s="81">
        <v>921</v>
      </c>
      <c r="C108" s="81" t="s">
        <v>181</v>
      </c>
      <c r="D108" s="81" t="s">
        <v>153</v>
      </c>
      <c r="E108" s="101" t="s">
        <v>6</v>
      </c>
      <c r="F108" s="101" t="s">
        <v>242</v>
      </c>
      <c r="G108" s="101" t="s">
        <v>107</v>
      </c>
      <c r="H108" s="101" t="s">
        <v>289</v>
      </c>
      <c r="I108" s="81" t="s">
        <v>192</v>
      </c>
      <c r="J108" s="102">
        <v>0</v>
      </c>
      <c r="K108" s="102">
        <v>0</v>
      </c>
      <c r="L108" s="87">
        <v>0</v>
      </c>
    </row>
    <row r="109" spans="1:12" s="76" customFormat="1" ht="15">
      <c r="A109" s="91" t="s">
        <v>172</v>
      </c>
      <c r="B109" s="80">
        <v>921</v>
      </c>
      <c r="C109" s="80" t="s">
        <v>241</v>
      </c>
      <c r="D109" s="80"/>
      <c r="E109" s="101"/>
      <c r="F109" s="101"/>
      <c r="G109" s="101"/>
      <c r="H109" s="101"/>
      <c r="I109" s="85"/>
      <c r="J109" s="140">
        <f aca="true" t="shared" si="8" ref="J109:L111">J110</f>
        <v>184</v>
      </c>
      <c r="K109" s="140">
        <f t="shared" si="8"/>
        <v>184</v>
      </c>
      <c r="L109" s="141">
        <f t="shared" si="8"/>
        <v>184</v>
      </c>
    </row>
    <row r="110" spans="1:12" ht="14.25">
      <c r="A110" s="91" t="s">
        <v>144</v>
      </c>
      <c r="B110" s="82">
        <v>921</v>
      </c>
      <c r="C110" s="82" t="s">
        <v>241</v>
      </c>
      <c r="D110" s="82" t="s">
        <v>153</v>
      </c>
      <c r="E110" s="101"/>
      <c r="F110" s="101"/>
      <c r="G110" s="101"/>
      <c r="H110" s="101"/>
      <c r="I110" s="82"/>
      <c r="J110" s="142">
        <f t="shared" si="8"/>
        <v>184</v>
      </c>
      <c r="K110" s="142">
        <f t="shared" si="8"/>
        <v>184</v>
      </c>
      <c r="L110" s="143">
        <f t="shared" si="8"/>
        <v>184</v>
      </c>
    </row>
    <row r="111" spans="1:12" ht="42.75">
      <c r="A111" s="91" t="s">
        <v>34</v>
      </c>
      <c r="B111" s="81">
        <v>921</v>
      </c>
      <c r="C111" s="81" t="s">
        <v>241</v>
      </c>
      <c r="D111" s="81" t="s">
        <v>153</v>
      </c>
      <c r="E111" s="101" t="s">
        <v>6</v>
      </c>
      <c r="F111" s="101" t="s">
        <v>4</v>
      </c>
      <c r="G111" s="101"/>
      <c r="H111" s="101"/>
      <c r="I111" s="81"/>
      <c r="J111" s="138">
        <f t="shared" si="8"/>
        <v>184</v>
      </c>
      <c r="K111" s="138">
        <f t="shared" si="8"/>
        <v>184</v>
      </c>
      <c r="L111" s="139">
        <f t="shared" si="8"/>
        <v>184</v>
      </c>
    </row>
    <row r="112" spans="1:12" ht="42.75">
      <c r="A112" s="91" t="s">
        <v>33</v>
      </c>
      <c r="B112" s="98">
        <v>921</v>
      </c>
      <c r="C112" s="98" t="s">
        <v>241</v>
      </c>
      <c r="D112" s="98" t="s">
        <v>153</v>
      </c>
      <c r="E112" s="101" t="s">
        <v>6</v>
      </c>
      <c r="F112" s="101" t="s">
        <v>242</v>
      </c>
      <c r="G112" s="101" t="s">
        <v>107</v>
      </c>
      <c r="H112" s="101"/>
      <c r="I112" s="98"/>
      <c r="J112" s="144">
        <f>J113+J118</f>
        <v>184</v>
      </c>
      <c r="K112" s="144">
        <f>K113+K118</f>
        <v>184</v>
      </c>
      <c r="L112" s="145">
        <f>L113+L118</f>
        <v>184</v>
      </c>
    </row>
    <row r="113" spans="1:12" ht="28.5">
      <c r="A113" s="89" t="s">
        <v>223</v>
      </c>
      <c r="B113" s="98">
        <v>921</v>
      </c>
      <c r="C113" s="98" t="s">
        <v>241</v>
      </c>
      <c r="D113" s="98" t="s">
        <v>153</v>
      </c>
      <c r="E113" s="101" t="s">
        <v>6</v>
      </c>
      <c r="F113" s="101" t="s">
        <v>242</v>
      </c>
      <c r="G113" s="101" t="s">
        <v>107</v>
      </c>
      <c r="H113" s="101" t="s">
        <v>207</v>
      </c>
      <c r="I113" s="98"/>
      <c r="J113" s="144">
        <f>J114</f>
        <v>0</v>
      </c>
      <c r="K113" s="144">
        <f>K114</f>
        <v>0</v>
      </c>
      <c r="L113" s="145">
        <f>L114</f>
        <v>0</v>
      </c>
    </row>
    <row r="114" spans="1:12" ht="42.75">
      <c r="A114" s="89" t="s">
        <v>224</v>
      </c>
      <c r="B114" s="98">
        <v>921</v>
      </c>
      <c r="C114" s="98" t="s">
        <v>241</v>
      </c>
      <c r="D114" s="98" t="s">
        <v>153</v>
      </c>
      <c r="E114" s="101" t="s">
        <v>6</v>
      </c>
      <c r="F114" s="101" t="s">
        <v>242</v>
      </c>
      <c r="G114" s="101" t="s">
        <v>107</v>
      </c>
      <c r="H114" s="101" t="s">
        <v>14</v>
      </c>
      <c r="I114" s="98"/>
      <c r="J114" s="144">
        <f>SUM(J116:J117)</f>
        <v>0</v>
      </c>
      <c r="K114" s="144">
        <f>SUM(K116:K117)</f>
        <v>0</v>
      </c>
      <c r="L114" s="145">
        <f>SUM(L116:L117)</f>
        <v>0</v>
      </c>
    </row>
    <row r="115" spans="1:12" ht="28.5">
      <c r="A115" s="100" t="s">
        <v>346</v>
      </c>
      <c r="B115" s="98">
        <v>921</v>
      </c>
      <c r="C115" s="98" t="s">
        <v>241</v>
      </c>
      <c r="D115" s="98" t="s">
        <v>153</v>
      </c>
      <c r="E115" s="101" t="s">
        <v>6</v>
      </c>
      <c r="F115" s="101" t="s">
        <v>242</v>
      </c>
      <c r="G115" s="101" t="s">
        <v>107</v>
      </c>
      <c r="H115" s="101" t="s">
        <v>14</v>
      </c>
      <c r="I115" s="98">
        <v>200</v>
      </c>
      <c r="J115" s="144">
        <f>J116</f>
        <v>0</v>
      </c>
      <c r="K115" s="144">
        <f>K116</f>
        <v>0</v>
      </c>
      <c r="L115" s="145">
        <f>L116</f>
        <v>0</v>
      </c>
    </row>
    <row r="116" spans="1:12" ht="28.5">
      <c r="A116" s="91" t="s">
        <v>197</v>
      </c>
      <c r="B116" s="98">
        <v>921</v>
      </c>
      <c r="C116" s="98" t="s">
        <v>241</v>
      </c>
      <c r="D116" s="98" t="s">
        <v>153</v>
      </c>
      <c r="E116" s="101" t="s">
        <v>6</v>
      </c>
      <c r="F116" s="101" t="s">
        <v>242</v>
      </c>
      <c r="G116" s="101" t="s">
        <v>107</v>
      </c>
      <c r="H116" s="101" t="s">
        <v>14</v>
      </c>
      <c r="I116" s="98">
        <v>240</v>
      </c>
      <c r="J116" s="103">
        <v>0</v>
      </c>
      <c r="K116" s="103">
        <v>0</v>
      </c>
      <c r="L116" s="99">
        <v>0</v>
      </c>
    </row>
    <row r="117" spans="1:12" ht="14.25">
      <c r="A117" s="89" t="s">
        <v>199</v>
      </c>
      <c r="B117" s="98">
        <v>921</v>
      </c>
      <c r="C117" s="98" t="s">
        <v>241</v>
      </c>
      <c r="D117" s="98" t="s">
        <v>153</v>
      </c>
      <c r="E117" s="101" t="s">
        <v>6</v>
      </c>
      <c r="F117" s="101" t="s">
        <v>242</v>
      </c>
      <c r="G117" s="101" t="s">
        <v>107</v>
      </c>
      <c r="H117" s="101" t="s">
        <v>14</v>
      </c>
      <c r="I117" s="98">
        <v>410</v>
      </c>
      <c r="J117" s="103">
        <v>0</v>
      </c>
      <c r="K117" s="103">
        <v>0</v>
      </c>
      <c r="L117" s="99">
        <v>0</v>
      </c>
    </row>
    <row r="118" spans="1:12" s="76" customFormat="1" ht="42.75">
      <c r="A118" s="89" t="s">
        <v>113</v>
      </c>
      <c r="B118" s="98">
        <v>921</v>
      </c>
      <c r="C118" s="98" t="s">
        <v>241</v>
      </c>
      <c r="D118" s="98" t="s">
        <v>153</v>
      </c>
      <c r="E118" s="101" t="s">
        <v>6</v>
      </c>
      <c r="F118" s="101" t="s">
        <v>242</v>
      </c>
      <c r="G118" s="101" t="s">
        <v>107</v>
      </c>
      <c r="H118" s="101" t="s">
        <v>111</v>
      </c>
      <c r="I118" s="98"/>
      <c r="J118" s="144">
        <f>J119</f>
        <v>184</v>
      </c>
      <c r="K118" s="144">
        <f>K119</f>
        <v>184</v>
      </c>
      <c r="L118" s="145">
        <f>L119</f>
        <v>184</v>
      </c>
    </row>
    <row r="119" spans="1:12" ht="142.5">
      <c r="A119" s="89" t="s">
        <v>112</v>
      </c>
      <c r="B119" s="98">
        <v>921</v>
      </c>
      <c r="C119" s="98" t="s">
        <v>241</v>
      </c>
      <c r="D119" s="98" t="s">
        <v>153</v>
      </c>
      <c r="E119" s="101" t="s">
        <v>6</v>
      </c>
      <c r="F119" s="101" t="s">
        <v>242</v>
      </c>
      <c r="G119" s="101" t="s">
        <v>107</v>
      </c>
      <c r="H119" s="101" t="s">
        <v>110</v>
      </c>
      <c r="I119" s="98"/>
      <c r="J119" s="144">
        <f>SUM(J121:J122)</f>
        <v>184</v>
      </c>
      <c r="K119" s="144">
        <f>SUM(K121:K122)</f>
        <v>184</v>
      </c>
      <c r="L119" s="145">
        <f>SUM(L121:L122)</f>
        <v>184</v>
      </c>
    </row>
    <row r="120" spans="1:12" ht="28.5">
      <c r="A120" s="100" t="s">
        <v>346</v>
      </c>
      <c r="B120" s="98">
        <v>921</v>
      </c>
      <c r="C120" s="98" t="s">
        <v>241</v>
      </c>
      <c r="D120" s="98" t="s">
        <v>153</v>
      </c>
      <c r="E120" s="101" t="s">
        <v>6</v>
      </c>
      <c r="F120" s="101" t="s">
        <v>242</v>
      </c>
      <c r="G120" s="101" t="s">
        <v>107</v>
      </c>
      <c r="H120" s="101" t="s">
        <v>110</v>
      </c>
      <c r="I120" s="98">
        <v>200</v>
      </c>
      <c r="J120" s="144">
        <f>J121</f>
        <v>184</v>
      </c>
      <c r="K120" s="144">
        <f>K121</f>
        <v>184</v>
      </c>
      <c r="L120" s="145">
        <f>L121</f>
        <v>184</v>
      </c>
    </row>
    <row r="121" spans="1:12" ht="44.25" customHeight="1">
      <c r="A121" s="91" t="s">
        <v>197</v>
      </c>
      <c r="B121" s="98">
        <v>921</v>
      </c>
      <c r="C121" s="98" t="s">
        <v>241</v>
      </c>
      <c r="D121" s="98" t="s">
        <v>153</v>
      </c>
      <c r="E121" s="101" t="s">
        <v>6</v>
      </c>
      <c r="F121" s="101" t="s">
        <v>242</v>
      </c>
      <c r="G121" s="101" t="s">
        <v>107</v>
      </c>
      <c r="H121" s="101" t="s">
        <v>110</v>
      </c>
      <c r="I121" s="98">
        <v>240</v>
      </c>
      <c r="J121" s="103">
        <v>184</v>
      </c>
      <c r="K121" s="103">
        <v>184</v>
      </c>
      <c r="L121" s="99">
        <v>184</v>
      </c>
    </row>
    <row r="122" spans="1:12" ht="57.75" customHeight="1">
      <c r="A122" s="89" t="s">
        <v>199</v>
      </c>
      <c r="B122" s="98">
        <v>921</v>
      </c>
      <c r="C122" s="98" t="s">
        <v>241</v>
      </c>
      <c r="D122" s="98" t="s">
        <v>153</v>
      </c>
      <c r="E122" s="101" t="s">
        <v>6</v>
      </c>
      <c r="F122" s="101" t="s">
        <v>242</v>
      </c>
      <c r="G122" s="101" t="s">
        <v>107</v>
      </c>
      <c r="H122" s="101" t="s">
        <v>110</v>
      </c>
      <c r="I122" s="98">
        <v>410</v>
      </c>
      <c r="J122" s="103">
        <v>0</v>
      </c>
      <c r="K122" s="103">
        <v>0</v>
      </c>
      <c r="L122" s="99">
        <v>0</v>
      </c>
    </row>
    <row r="123" spans="1:12" ht="15">
      <c r="A123" s="91" t="s">
        <v>189</v>
      </c>
      <c r="B123" s="80">
        <v>921</v>
      </c>
      <c r="C123" s="80" t="s">
        <v>184</v>
      </c>
      <c r="D123" s="80"/>
      <c r="E123" s="101"/>
      <c r="F123" s="101"/>
      <c r="G123" s="101"/>
      <c r="H123" s="101"/>
      <c r="I123" s="81"/>
      <c r="J123" s="140">
        <f>J124+J134+J152</f>
        <v>192.45</v>
      </c>
      <c r="K123" s="140">
        <f>K124+K134+K152</f>
        <v>114.8</v>
      </c>
      <c r="L123" s="141">
        <f>L124+L134+L152</f>
        <v>108.7</v>
      </c>
    </row>
    <row r="124" spans="1:12" ht="14.25">
      <c r="A124" s="91" t="s">
        <v>145</v>
      </c>
      <c r="B124" s="82">
        <v>921</v>
      </c>
      <c r="C124" s="82" t="s">
        <v>184</v>
      </c>
      <c r="D124" s="82" t="s">
        <v>240</v>
      </c>
      <c r="E124" s="101"/>
      <c r="F124" s="101"/>
      <c r="G124" s="101"/>
      <c r="H124" s="101"/>
      <c r="I124" s="82"/>
      <c r="J124" s="142">
        <f aca="true" t="shared" si="9" ref="J124:L125">J125</f>
        <v>0</v>
      </c>
      <c r="K124" s="142">
        <f t="shared" si="9"/>
        <v>0</v>
      </c>
      <c r="L124" s="143">
        <f t="shared" si="9"/>
        <v>0</v>
      </c>
    </row>
    <row r="125" spans="1:12" ht="42.75">
      <c r="A125" s="91" t="s">
        <v>34</v>
      </c>
      <c r="B125" s="81">
        <v>921</v>
      </c>
      <c r="C125" s="81" t="s">
        <v>184</v>
      </c>
      <c r="D125" s="81" t="s">
        <v>240</v>
      </c>
      <c r="E125" s="101" t="s">
        <v>6</v>
      </c>
      <c r="F125" s="101" t="s">
        <v>4</v>
      </c>
      <c r="G125" s="101"/>
      <c r="H125" s="101"/>
      <c r="I125" s="81"/>
      <c r="J125" s="138">
        <f t="shared" si="9"/>
        <v>0</v>
      </c>
      <c r="K125" s="138">
        <f t="shared" si="9"/>
        <v>0</v>
      </c>
      <c r="L125" s="139">
        <f t="shared" si="9"/>
        <v>0</v>
      </c>
    </row>
    <row r="126" spans="1:12" ht="45.75" customHeight="1">
      <c r="A126" s="91" t="s">
        <v>33</v>
      </c>
      <c r="B126" s="81">
        <v>921</v>
      </c>
      <c r="C126" s="81" t="s">
        <v>184</v>
      </c>
      <c r="D126" s="81" t="s">
        <v>240</v>
      </c>
      <c r="E126" s="101" t="s">
        <v>6</v>
      </c>
      <c r="F126" s="101" t="s">
        <v>242</v>
      </c>
      <c r="G126" s="101" t="s">
        <v>107</v>
      </c>
      <c r="H126" s="101"/>
      <c r="I126" s="81"/>
      <c r="J126" s="138">
        <f>J127+J131</f>
        <v>0</v>
      </c>
      <c r="K126" s="138">
        <f>K127+K131</f>
        <v>0</v>
      </c>
      <c r="L126" s="139">
        <f>L127+L131</f>
        <v>0</v>
      </c>
    </row>
    <row r="127" spans="1:12" ht="28.5">
      <c r="A127" s="91" t="s">
        <v>223</v>
      </c>
      <c r="B127" s="81">
        <v>921</v>
      </c>
      <c r="C127" s="81" t="s">
        <v>184</v>
      </c>
      <c r="D127" s="81" t="s">
        <v>240</v>
      </c>
      <c r="E127" s="101" t="s">
        <v>6</v>
      </c>
      <c r="F127" s="101" t="s">
        <v>242</v>
      </c>
      <c r="G127" s="101" t="s">
        <v>107</v>
      </c>
      <c r="H127" s="101" t="s">
        <v>207</v>
      </c>
      <c r="I127" s="81"/>
      <c r="J127" s="138">
        <f>J128</f>
        <v>0</v>
      </c>
      <c r="K127" s="138">
        <f>K128</f>
        <v>0</v>
      </c>
      <c r="L127" s="139">
        <f>L128</f>
        <v>0</v>
      </c>
    </row>
    <row r="128" spans="1:12" ht="28.5">
      <c r="A128" s="91" t="s">
        <v>256</v>
      </c>
      <c r="B128" s="81">
        <v>921</v>
      </c>
      <c r="C128" s="81" t="s">
        <v>184</v>
      </c>
      <c r="D128" s="81" t="s">
        <v>240</v>
      </c>
      <c r="E128" s="101" t="s">
        <v>6</v>
      </c>
      <c r="F128" s="101" t="s">
        <v>242</v>
      </c>
      <c r="G128" s="101" t="s">
        <v>107</v>
      </c>
      <c r="H128" s="101" t="s">
        <v>15</v>
      </c>
      <c r="I128" s="81"/>
      <c r="J128" s="138">
        <f>J130</f>
        <v>0</v>
      </c>
      <c r="K128" s="138">
        <f>K130</f>
        <v>0</v>
      </c>
      <c r="L128" s="139">
        <f>L130</f>
        <v>0</v>
      </c>
    </row>
    <row r="129" spans="1:12" ht="28.5">
      <c r="A129" s="100" t="s">
        <v>346</v>
      </c>
      <c r="B129" s="81">
        <v>921</v>
      </c>
      <c r="C129" s="81" t="s">
        <v>184</v>
      </c>
      <c r="D129" s="81" t="s">
        <v>240</v>
      </c>
      <c r="E129" s="101" t="s">
        <v>6</v>
      </c>
      <c r="F129" s="101" t="s">
        <v>242</v>
      </c>
      <c r="G129" s="101" t="s">
        <v>107</v>
      </c>
      <c r="H129" s="101" t="s">
        <v>15</v>
      </c>
      <c r="I129" s="81" t="s">
        <v>360</v>
      </c>
      <c r="J129" s="138">
        <f>J130</f>
        <v>0</v>
      </c>
      <c r="K129" s="138">
        <f>K130</f>
        <v>0</v>
      </c>
      <c r="L129" s="139">
        <f>L130</f>
        <v>0</v>
      </c>
    </row>
    <row r="130" spans="1:12" ht="28.5">
      <c r="A130" s="91" t="s">
        <v>197</v>
      </c>
      <c r="B130" s="81">
        <v>921</v>
      </c>
      <c r="C130" s="81" t="s">
        <v>184</v>
      </c>
      <c r="D130" s="81" t="s">
        <v>240</v>
      </c>
      <c r="E130" s="101" t="s">
        <v>6</v>
      </c>
      <c r="F130" s="101" t="s">
        <v>242</v>
      </c>
      <c r="G130" s="101" t="s">
        <v>107</v>
      </c>
      <c r="H130" s="101" t="s">
        <v>15</v>
      </c>
      <c r="I130" s="81" t="s">
        <v>192</v>
      </c>
      <c r="J130" s="102">
        <v>0</v>
      </c>
      <c r="K130" s="102">
        <v>0</v>
      </c>
      <c r="L130" s="87">
        <v>0</v>
      </c>
    </row>
    <row r="131" spans="1:12" ht="42.75">
      <c r="A131" s="89" t="s">
        <v>113</v>
      </c>
      <c r="B131" s="81">
        <v>921</v>
      </c>
      <c r="C131" s="81" t="s">
        <v>184</v>
      </c>
      <c r="D131" s="81" t="s">
        <v>240</v>
      </c>
      <c r="E131" s="101" t="s">
        <v>6</v>
      </c>
      <c r="F131" s="101" t="s">
        <v>242</v>
      </c>
      <c r="G131" s="101" t="s">
        <v>107</v>
      </c>
      <c r="H131" s="101" t="s">
        <v>111</v>
      </c>
      <c r="I131" s="81"/>
      <c r="J131" s="138">
        <f aca="true" t="shared" si="10" ref="J131:L132">J132</f>
        <v>0</v>
      </c>
      <c r="K131" s="138">
        <f t="shared" si="10"/>
        <v>0</v>
      </c>
      <c r="L131" s="139">
        <f t="shared" si="10"/>
        <v>0</v>
      </c>
    </row>
    <row r="132" spans="1:12" ht="29.25" customHeight="1">
      <c r="A132" s="91" t="s">
        <v>259</v>
      </c>
      <c r="B132" s="81">
        <v>921</v>
      </c>
      <c r="C132" s="81" t="s">
        <v>184</v>
      </c>
      <c r="D132" s="81" t="s">
        <v>240</v>
      </c>
      <c r="E132" s="101" t="s">
        <v>6</v>
      </c>
      <c r="F132" s="101" t="s">
        <v>242</v>
      </c>
      <c r="G132" s="101" t="s">
        <v>107</v>
      </c>
      <c r="H132" s="101" t="s">
        <v>258</v>
      </c>
      <c r="I132" s="81"/>
      <c r="J132" s="138">
        <f t="shared" si="10"/>
        <v>0</v>
      </c>
      <c r="K132" s="138">
        <f t="shared" si="10"/>
        <v>0</v>
      </c>
      <c r="L132" s="139">
        <f t="shared" si="10"/>
        <v>0</v>
      </c>
    </row>
    <row r="133" spans="1:12" ht="43.5" customHeight="1">
      <c r="A133" s="91" t="s">
        <v>197</v>
      </c>
      <c r="B133" s="81">
        <v>921</v>
      </c>
      <c r="C133" s="81" t="s">
        <v>184</v>
      </c>
      <c r="D133" s="81" t="s">
        <v>240</v>
      </c>
      <c r="E133" s="101" t="s">
        <v>6</v>
      </c>
      <c r="F133" s="101" t="s">
        <v>242</v>
      </c>
      <c r="G133" s="101" t="s">
        <v>107</v>
      </c>
      <c r="H133" s="101" t="s">
        <v>258</v>
      </c>
      <c r="I133" s="81" t="s">
        <v>192</v>
      </c>
      <c r="J133" s="102">
        <v>0</v>
      </c>
      <c r="K133" s="102">
        <v>0</v>
      </c>
      <c r="L133" s="87">
        <v>0</v>
      </c>
    </row>
    <row r="134" spans="1:12" ht="54" customHeight="1">
      <c r="A134" s="91" t="s">
        <v>255</v>
      </c>
      <c r="B134" s="82">
        <v>921</v>
      </c>
      <c r="C134" s="82" t="s">
        <v>184</v>
      </c>
      <c r="D134" s="82" t="s">
        <v>182</v>
      </c>
      <c r="E134" s="101"/>
      <c r="F134" s="101"/>
      <c r="G134" s="101"/>
      <c r="H134" s="101"/>
      <c r="I134" s="82"/>
      <c r="J134" s="142">
        <f>J135+J145</f>
        <v>0</v>
      </c>
      <c r="K134" s="142">
        <f>K135+K145</f>
        <v>0</v>
      </c>
      <c r="L134" s="143">
        <f>L135+L145</f>
        <v>0</v>
      </c>
    </row>
    <row r="135" spans="1:12" ht="36" customHeight="1">
      <c r="A135" s="91" t="s">
        <v>363</v>
      </c>
      <c r="B135" s="81">
        <v>921</v>
      </c>
      <c r="C135" s="81" t="s">
        <v>184</v>
      </c>
      <c r="D135" s="81" t="s">
        <v>182</v>
      </c>
      <c r="E135" s="101" t="s">
        <v>103</v>
      </c>
      <c r="F135" s="101" t="s">
        <v>4</v>
      </c>
      <c r="G135" s="101"/>
      <c r="H135" s="101"/>
      <c r="I135" s="81"/>
      <c r="J135" s="138">
        <f>J136</f>
        <v>0</v>
      </c>
      <c r="K135" s="138">
        <f>K136</f>
        <v>0</v>
      </c>
      <c r="L135" s="139">
        <f>L136</f>
        <v>0</v>
      </c>
    </row>
    <row r="136" spans="1:12" s="76" customFormat="1" ht="57">
      <c r="A136" s="91" t="s">
        <v>364</v>
      </c>
      <c r="B136" s="81">
        <v>921</v>
      </c>
      <c r="C136" s="81" t="s">
        <v>184</v>
      </c>
      <c r="D136" s="81" t="s">
        <v>182</v>
      </c>
      <c r="E136" s="101" t="s">
        <v>103</v>
      </c>
      <c r="F136" s="101" t="s">
        <v>4</v>
      </c>
      <c r="G136" s="101" t="s">
        <v>182</v>
      </c>
      <c r="H136" s="101"/>
      <c r="I136" s="81"/>
      <c r="J136" s="138">
        <f>J137+J139+J142</f>
        <v>0</v>
      </c>
      <c r="K136" s="138">
        <f>K137+K139+K142</f>
        <v>0</v>
      </c>
      <c r="L136" s="139">
        <f>L137+L139+L142</f>
        <v>0</v>
      </c>
    </row>
    <row r="137" spans="1:12" ht="42.75">
      <c r="A137" s="91" t="s">
        <v>365</v>
      </c>
      <c r="B137" s="81">
        <v>921</v>
      </c>
      <c r="C137" s="81" t="s">
        <v>184</v>
      </c>
      <c r="D137" s="81" t="s">
        <v>182</v>
      </c>
      <c r="E137" s="101" t="s">
        <v>103</v>
      </c>
      <c r="F137" s="101" t="s">
        <v>4</v>
      </c>
      <c r="G137" s="101" t="s">
        <v>182</v>
      </c>
      <c r="H137" s="101">
        <v>50180</v>
      </c>
      <c r="I137" s="81"/>
      <c r="J137" s="138">
        <f>J138</f>
        <v>0</v>
      </c>
      <c r="K137" s="138">
        <f>K138</f>
        <v>0</v>
      </c>
      <c r="L137" s="139">
        <f>L138</f>
        <v>0</v>
      </c>
    </row>
    <row r="138" spans="1:12" ht="57">
      <c r="A138" s="91" t="s">
        <v>366</v>
      </c>
      <c r="B138" s="81">
        <v>921</v>
      </c>
      <c r="C138" s="81" t="s">
        <v>184</v>
      </c>
      <c r="D138" s="81" t="s">
        <v>182</v>
      </c>
      <c r="E138" s="101" t="s">
        <v>103</v>
      </c>
      <c r="F138" s="101" t="s">
        <v>4</v>
      </c>
      <c r="G138" s="101" t="s">
        <v>182</v>
      </c>
      <c r="H138" s="101">
        <v>50183</v>
      </c>
      <c r="I138" s="81"/>
      <c r="J138" s="102"/>
      <c r="K138" s="102"/>
      <c r="L138" s="87"/>
    </row>
    <row r="139" spans="1:12" ht="42.75">
      <c r="A139" s="100" t="s">
        <v>123</v>
      </c>
      <c r="B139" s="98">
        <v>921</v>
      </c>
      <c r="C139" s="98" t="s">
        <v>184</v>
      </c>
      <c r="D139" s="98" t="s">
        <v>182</v>
      </c>
      <c r="E139" s="101" t="s">
        <v>103</v>
      </c>
      <c r="F139" s="101" t="s">
        <v>4</v>
      </c>
      <c r="G139" s="101" t="s">
        <v>182</v>
      </c>
      <c r="H139" s="101" t="s">
        <v>118</v>
      </c>
      <c r="I139" s="101"/>
      <c r="J139" s="144">
        <f aca="true" t="shared" si="11" ref="J139:L140">J140</f>
        <v>0</v>
      </c>
      <c r="K139" s="144">
        <f t="shared" si="11"/>
        <v>0</v>
      </c>
      <c r="L139" s="145">
        <f t="shared" si="11"/>
        <v>0</v>
      </c>
    </row>
    <row r="140" spans="1:12" ht="42.75">
      <c r="A140" s="89" t="s">
        <v>96</v>
      </c>
      <c r="B140" s="98">
        <v>921</v>
      </c>
      <c r="C140" s="98" t="s">
        <v>184</v>
      </c>
      <c r="D140" s="98" t="s">
        <v>182</v>
      </c>
      <c r="E140" s="101" t="s">
        <v>103</v>
      </c>
      <c r="F140" s="101" t="s">
        <v>4</v>
      </c>
      <c r="G140" s="101" t="s">
        <v>182</v>
      </c>
      <c r="H140" s="101" t="s">
        <v>97</v>
      </c>
      <c r="I140" s="101"/>
      <c r="J140" s="144">
        <f t="shared" si="11"/>
        <v>0</v>
      </c>
      <c r="K140" s="144">
        <f t="shared" si="11"/>
        <v>0</v>
      </c>
      <c r="L140" s="145">
        <f t="shared" si="11"/>
        <v>0</v>
      </c>
    </row>
    <row r="141" spans="1:12" ht="24" customHeight="1">
      <c r="A141" s="89" t="s">
        <v>225</v>
      </c>
      <c r="B141" s="98">
        <v>921</v>
      </c>
      <c r="C141" s="98" t="s">
        <v>184</v>
      </c>
      <c r="D141" s="98" t="s">
        <v>182</v>
      </c>
      <c r="E141" s="101" t="s">
        <v>103</v>
      </c>
      <c r="F141" s="101" t="s">
        <v>4</v>
      </c>
      <c r="G141" s="101" t="s">
        <v>182</v>
      </c>
      <c r="H141" s="101" t="s">
        <v>95</v>
      </c>
      <c r="I141" s="101"/>
      <c r="J141" s="103"/>
      <c r="K141" s="103"/>
      <c r="L141" s="99"/>
    </row>
    <row r="142" spans="1:12" ht="42.75">
      <c r="A142" s="89" t="s">
        <v>16</v>
      </c>
      <c r="B142" s="98">
        <v>921</v>
      </c>
      <c r="C142" s="98" t="s">
        <v>184</v>
      </c>
      <c r="D142" s="98" t="s">
        <v>182</v>
      </c>
      <c r="E142" s="101" t="s">
        <v>103</v>
      </c>
      <c r="F142" s="101" t="s">
        <v>4</v>
      </c>
      <c r="G142" s="101" t="s">
        <v>182</v>
      </c>
      <c r="H142" s="101" t="s">
        <v>100</v>
      </c>
      <c r="I142" s="101"/>
      <c r="J142" s="144">
        <f aca="true" t="shared" si="12" ref="J142:L143">J143</f>
        <v>0</v>
      </c>
      <c r="K142" s="144">
        <f t="shared" si="12"/>
        <v>0</v>
      </c>
      <c r="L142" s="145">
        <f t="shared" si="12"/>
        <v>0</v>
      </c>
    </row>
    <row r="143" spans="1:12" ht="42.75">
      <c r="A143" s="89" t="s">
        <v>96</v>
      </c>
      <c r="B143" s="98">
        <v>921</v>
      </c>
      <c r="C143" s="98" t="s">
        <v>184</v>
      </c>
      <c r="D143" s="98" t="s">
        <v>182</v>
      </c>
      <c r="E143" s="101" t="s">
        <v>103</v>
      </c>
      <c r="F143" s="101" t="s">
        <v>4</v>
      </c>
      <c r="G143" s="101" t="s">
        <v>182</v>
      </c>
      <c r="H143" s="101" t="s">
        <v>99</v>
      </c>
      <c r="I143" s="101"/>
      <c r="J143" s="144">
        <f t="shared" si="12"/>
        <v>0</v>
      </c>
      <c r="K143" s="144">
        <f t="shared" si="12"/>
        <v>0</v>
      </c>
      <c r="L143" s="145">
        <f t="shared" si="12"/>
        <v>0</v>
      </c>
    </row>
    <row r="144" spans="1:12" ht="28.5">
      <c r="A144" s="89" t="s">
        <v>225</v>
      </c>
      <c r="B144" s="98">
        <v>921</v>
      </c>
      <c r="C144" s="98" t="s">
        <v>184</v>
      </c>
      <c r="D144" s="98" t="s">
        <v>182</v>
      </c>
      <c r="E144" s="101" t="s">
        <v>103</v>
      </c>
      <c r="F144" s="101" t="s">
        <v>4</v>
      </c>
      <c r="G144" s="101" t="s">
        <v>182</v>
      </c>
      <c r="H144" s="101" t="s">
        <v>124</v>
      </c>
      <c r="I144" s="101"/>
      <c r="J144" s="103"/>
      <c r="K144" s="103"/>
      <c r="L144" s="99"/>
    </row>
    <row r="145" spans="1:12" ht="20.25" customHeight="1">
      <c r="A145" s="91" t="s">
        <v>34</v>
      </c>
      <c r="B145" s="81">
        <v>921</v>
      </c>
      <c r="C145" s="81" t="s">
        <v>184</v>
      </c>
      <c r="D145" s="98" t="s">
        <v>182</v>
      </c>
      <c r="E145" s="101" t="s">
        <v>6</v>
      </c>
      <c r="F145" s="101" t="s">
        <v>4</v>
      </c>
      <c r="G145" s="101"/>
      <c r="H145" s="101"/>
      <c r="I145" s="81"/>
      <c r="J145" s="138">
        <f aca="true" t="shared" si="13" ref="J145:L146">J146</f>
        <v>0</v>
      </c>
      <c r="K145" s="138">
        <f t="shared" si="13"/>
        <v>0</v>
      </c>
      <c r="L145" s="139">
        <f t="shared" si="13"/>
        <v>0</v>
      </c>
    </row>
    <row r="146" spans="1:12" ht="39.75" customHeight="1">
      <c r="A146" s="91" t="s">
        <v>33</v>
      </c>
      <c r="B146" s="81">
        <v>921</v>
      </c>
      <c r="C146" s="81" t="s">
        <v>184</v>
      </c>
      <c r="D146" s="98" t="s">
        <v>182</v>
      </c>
      <c r="E146" s="101" t="s">
        <v>6</v>
      </c>
      <c r="F146" s="101" t="s">
        <v>242</v>
      </c>
      <c r="G146" s="101" t="s">
        <v>107</v>
      </c>
      <c r="H146" s="101"/>
      <c r="I146" s="81"/>
      <c r="J146" s="138">
        <f t="shared" si="13"/>
        <v>0</v>
      </c>
      <c r="K146" s="138">
        <f t="shared" si="13"/>
        <v>0</v>
      </c>
      <c r="L146" s="139">
        <f t="shared" si="13"/>
        <v>0</v>
      </c>
    </row>
    <row r="147" spans="1:12" ht="43.5" customHeight="1">
      <c r="A147" s="89" t="s">
        <v>113</v>
      </c>
      <c r="B147" s="81">
        <v>921</v>
      </c>
      <c r="C147" s="81" t="s">
        <v>184</v>
      </c>
      <c r="D147" s="98" t="s">
        <v>182</v>
      </c>
      <c r="E147" s="101" t="s">
        <v>6</v>
      </c>
      <c r="F147" s="101" t="s">
        <v>242</v>
      </c>
      <c r="G147" s="101" t="s">
        <v>107</v>
      </c>
      <c r="H147" s="101" t="s">
        <v>111</v>
      </c>
      <c r="I147" s="81"/>
      <c r="J147" s="138">
        <f>J148+J150</f>
        <v>0</v>
      </c>
      <c r="K147" s="138">
        <f>K148+K150</f>
        <v>0</v>
      </c>
      <c r="L147" s="139">
        <f>L148+L150</f>
        <v>0</v>
      </c>
    </row>
    <row r="148" spans="1:12" ht="32.25" customHeight="1">
      <c r="A148" s="91" t="s">
        <v>261</v>
      </c>
      <c r="B148" s="81">
        <v>921</v>
      </c>
      <c r="C148" s="81" t="s">
        <v>184</v>
      </c>
      <c r="D148" s="98" t="s">
        <v>182</v>
      </c>
      <c r="E148" s="101" t="s">
        <v>6</v>
      </c>
      <c r="F148" s="101" t="s">
        <v>242</v>
      </c>
      <c r="G148" s="101" t="s">
        <v>107</v>
      </c>
      <c r="H148" s="101" t="s">
        <v>260</v>
      </c>
      <c r="I148" s="81"/>
      <c r="J148" s="138">
        <f aca="true" t="shared" si="14" ref="J148:L150">J149</f>
        <v>0</v>
      </c>
      <c r="K148" s="138">
        <f t="shared" si="14"/>
        <v>0</v>
      </c>
      <c r="L148" s="139">
        <f t="shared" si="14"/>
        <v>0</v>
      </c>
    </row>
    <row r="149" spans="1:12" ht="28.5">
      <c r="A149" s="91" t="s">
        <v>197</v>
      </c>
      <c r="B149" s="81">
        <v>921</v>
      </c>
      <c r="C149" s="81" t="s">
        <v>184</v>
      </c>
      <c r="D149" s="98" t="s">
        <v>182</v>
      </c>
      <c r="E149" s="101" t="s">
        <v>6</v>
      </c>
      <c r="F149" s="101" t="s">
        <v>242</v>
      </c>
      <c r="G149" s="101" t="s">
        <v>107</v>
      </c>
      <c r="H149" s="101" t="s">
        <v>260</v>
      </c>
      <c r="I149" s="81" t="s">
        <v>192</v>
      </c>
      <c r="J149" s="102"/>
      <c r="K149" s="102"/>
      <c r="L149" s="87"/>
    </row>
    <row r="150" spans="1:12" ht="42.75">
      <c r="A150" s="91" t="s">
        <v>98</v>
      </c>
      <c r="B150" s="81">
        <v>921</v>
      </c>
      <c r="C150" s="81" t="s">
        <v>184</v>
      </c>
      <c r="D150" s="98" t="s">
        <v>182</v>
      </c>
      <c r="E150" s="101" t="s">
        <v>6</v>
      </c>
      <c r="F150" s="101" t="s">
        <v>242</v>
      </c>
      <c r="G150" s="101" t="s">
        <v>107</v>
      </c>
      <c r="H150" s="101" t="s">
        <v>262</v>
      </c>
      <c r="I150" s="81"/>
      <c r="J150" s="138">
        <f t="shared" si="14"/>
        <v>0</v>
      </c>
      <c r="K150" s="138">
        <f t="shared" si="14"/>
        <v>0</v>
      </c>
      <c r="L150" s="139">
        <f t="shared" si="14"/>
        <v>0</v>
      </c>
    </row>
    <row r="151" spans="1:12" ht="28.5">
      <c r="A151" s="91" t="s">
        <v>197</v>
      </c>
      <c r="B151" s="81">
        <v>921</v>
      </c>
      <c r="C151" s="81" t="s">
        <v>184</v>
      </c>
      <c r="D151" s="98" t="s">
        <v>182</v>
      </c>
      <c r="E151" s="101" t="s">
        <v>6</v>
      </c>
      <c r="F151" s="101" t="s">
        <v>242</v>
      </c>
      <c r="G151" s="101" t="s">
        <v>107</v>
      </c>
      <c r="H151" s="101" t="s">
        <v>262</v>
      </c>
      <c r="I151" s="81" t="s">
        <v>192</v>
      </c>
      <c r="J151" s="102"/>
      <c r="K151" s="102"/>
      <c r="L151" s="87"/>
    </row>
    <row r="152" spans="1:12" s="75" customFormat="1" ht="14.25">
      <c r="A152" s="91" t="s">
        <v>41</v>
      </c>
      <c r="B152" s="82">
        <v>921</v>
      </c>
      <c r="C152" s="82" t="s">
        <v>184</v>
      </c>
      <c r="D152" s="82" t="s">
        <v>181</v>
      </c>
      <c r="E152" s="101"/>
      <c r="F152" s="101"/>
      <c r="G152" s="101"/>
      <c r="H152" s="101"/>
      <c r="I152" s="82"/>
      <c r="J152" s="142">
        <f>J153</f>
        <v>192.45</v>
      </c>
      <c r="K152" s="142">
        <f aca="true" t="shared" si="15" ref="K152:L154">K153</f>
        <v>114.8</v>
      </c>
      <c r="L152" s="139">
        <f t="shared" si="15"/>
        <v>108.7</v>
      </c>
    </row>
    <row r="153" spans="1:12" s="76" customFormat="1" ht="42.75">
      <c r="A153" s="91" t="s">
        <v>34</v>
      </c>
      <c r="B153" s="82">
        <v>921</v>
      </c>
      <c r="C153" s="82" t="s">
        <v>184</v>
      </c>
      <c r="D153" s="82" t="s">
        <v>181</v>
      </c>
      <c r="E153" s="101" t="s">
        <v>6</v>
      </c>
      <c r="F153" s="101" t="s">
        <v>4</v>
      </c>
      <c r="G153" s="101"/>
      <c r="H153" s="101"/>
      <c r="I153" s="81"/>
      <c r="J153" s="138">
        <f>J154</f>
        <v>192.45</v>
      </c>
      <c r="K153" s="138">
        <f t="shared" si="15"/>
        <v>114.8</v>
      </c>
      <c r="L153" s="139">
        <f t="shared" si="15"/>
        <v>108.7</v>
      </c>
    </row>
    <row r="154" spans="1:12" ht="42.75">
      <c r="A154" s="91" t="s">
        <v>33</v>
      </c>
      <c r="B154" s="82">
        <v>921</v>
      </c>
      <c r="C154" s="82" t="s">
        <v>184</v>
      </c>
      <c r="D154" s="82" t="s">
        <v>181</v>
      </c>
      <c r="E154" s="101" t="s">
        <v>6</v>
      </c>
      <c r="F154" s="101" t="s">
        <v>242</v>
      </c>
      <c r="G154" s="101" t="s">
        <v>107</v>
      </c>
      <c r="H154" s="101"/>
      <c r="I154" s="81"/>
      <c r="J154" s="138">
        <f>J155</f>
        <v>192.45</v>
      </c>
      <c r="K154" s="138">
        <f t="shared" si="15"/>
        <v>114.8</v>
      </c>
      <c r="L154" s="139">
        <f t="shared" si="15"/>
        <v>108.7</v>
      </c>
    </row>
    <row r="155" spans="1:12" ht="45.75" customHeight="1">
      <c r="A155" s="89" t="s">
        <v>43</v>
      </c>
      <c r="B155" s="82">
        <v>921</v>
      </c>
      <c r="C155" s="82" t="s">
        <v>184</v>
      </c>
      <c r="D155" s="82" t="s">
        <v>181</v>
      </c>
      <c r="E155" s="101" t="s">
        <v>6</v>
      </c>
      <c r="F155" s="101" t="s">
        <v>242</v>
      </c>
      <c r="G155" s="101" t="s">
        <v>107</v>
      </c>
      <c r="H155" s="101" t="s">
        <v>42</v>
      </c>
      <c r="I155" s="81"/>
      <c r="J155" s="138">
        <f>J156+J161+J164+J167</f>
        <v>192.45</v>
      </c>
      <c r="K155" s="138">
        <f>K156+K161+K164+K167</f>
        <v>114.8</v>
      </c>
      <c r="L155" s="139">
        <f>L156+L161+L164+L167</f>
        <v>108.7</v>
      </c>
    </row>
    <row r="156" spans="1:12" ht="14.25">
      <c r="A156" s="91" t="s">
        <v>45</v>
      </c>
      <c r="B156" s="82">
        <v>921</v>
      </c>
      <c r="C156" s="82" t="s">
        <v>184</v>
      </c>
      <c r="D156" s="82" t="s">
        <v>181</v>
      </c>
      <c r="E156" s="101" t="s">
        <v>6</v>
      </c>
      <c r="F156" s="101" t="s">
        <v>242</v>
      </c>
      <c r="G156" s="101" t="s">
        <v>107</v>
      </c>
      <c r="H156" s="101" t="s">
        <v>44</v>
      </c>
      <c r="I156" s="81"/>
      <c r="J156" s="138">
        <f>J157+J159</f>
        <v>170</v>
      </c>
      <c r="K156" s="138">
        <f>SUM(K158:K160)</f>
        <v>60</v>
      </c>
      <c r="L156" s="139">
        <f>SUM(L158:L160)</f>
        <v>60</v>
      </c>
    </row>
    <row r="157" spans="1:12" ht="28.5">
      <c r="A157" s="100" t="s">
        <v>346</v>
      </c>
      <c r="B157" s="82">
        <v>921</v>
      </c>
      <c r="C157" s="82" t="s">
        <v>184</v>
      </c>
      <c r="D157" s="82" t="s">
        <v>181</v>
      </c>
      <c r="E157" s="101" t="s">
        <v>6</v>
      </c>
      <c r="F157" s="101" t="s">
        <v>242</v>
      </c>
      <c r="G157" s="101" t="s">
        <v>107</v>
      </c>
      <c r="H157" s="101" t="s">
        <v>44</v>
      </c>
      <c r="I157" s="81" t="s">
        <v>360</v>
      </c>
      <c r="J157" s="138">
        <f>J158</f>
        <v>170</v>
      </c>
      <c r="K157" s="138">
        <f>K158</f>
        <v>60</v>
      </c>
      <c r="L157" s="139">
        <f>L158</f>
        <v>60</v>
      </c>
    </row>
    <row r="158" spans="1:12" ht="33.75" customHeight="1">
      <c r="A158" s="91" t="s">
        <v>197</v>
      </c>
      <c r="B158" s="82">
        <v>921</v>
      </c>
      <c r="C158" s="82" t="s">
        <v>184</v>
      </c>
      <c r="D158" s="82" t="s">
        <v>181</v>
      </c>
      <c r="E158" s="101" t="s">
        <v>6</v>
      </c>
      <c r="F158" s="101" t="s">
        <v>242</v>
      </c>
      <c r="G158" s="101" t="s">
        <v>107</v>
      </c>
      <c r="H158" s="101" t="s">
        <v>44</v>
      </c>
      <c r="I158" s="81" t="s">
        <v>192</v>
      </c>
      <c r="J158" s="102">
        <f>80+90</f>
        <v>170</v>
      </c>
      <c r="K158" s="102">
        <v>60</v>
      </c>
      <c r="L158" s="87">
        <v>60</v>
      </c>
    </row>
    <row r="159" spans="1:12" ht="28.5">
      <c r="A159" s="203" t="s">
        <v>367</v>
      </c>
      <c r="B159" s="82">
        <v>921</v>
      </c>
      <c r="C159" s="82" t="s">
        <v>184</v>
      </c>
      <c r="D159" s="82" t="s">
        <v>181</v>
      </c>
      <c r="E159" s="101" t="s">
        <v>6</v>
      </c>
      <c r="F159" s="101" t="s">
        <v>242</v>
      </c>
      <c r="G159" s="101" t="s">
        <v>107</v>
      </c>
      <c r="H159" s="101" t="s">
        <v>44</v>
      </c>
      <c r="I159" s="81" t="s">
        <v>368</v>
      </c>
      <c r="J159" s="102">
        <f>J160</f>
        <v>0</v>
      </c>
      <c r="K159" s="102"/>
      <c r="L159" s="87"/>
    </row>
    <row r="160" spans="1:12" ht="14.25">
      <c r="A160" s="89" t="s">
        <v>199</v>
      </c>
      <c r="B160" s="82">
        <v>921</v>
      </c>
      <c r="C160" s="82" t="s">
        <v>184</v>
      </c>
      <c r="D160" s="82" t="s">
        <v>181</v>
      </c>
      <c r="E160" s="101" t="s">
        <v>6</v>
      </c>
      <c r="F160" s="101" t="s">
        <v>242</v>
      </c>
      <c r="G160" s="101" t="s">
        <v>107</v>
      </c>
      <c r="H160" s="101" t="s">
        <v>44</v>
      </c>
      <c r="I160" s="81" t="s">
        <v>194</v>
      </c>
      <c r="J160" s="102"/>
      <c r="K160" s="102"/>
      <c r="L160" s="87"/>
    </row>
    <row r="161" spans="1:12" ht="14.25">
      <c r="A161" s="91" t="s">
        <v>46</v>
      </c>
      <c r="B161" s="82">
        <v>921</v>
      </c>
      <c r="C161" s="82" t="s">
        <v>184</v>
      </c>
      <c r="D161" s="82" t="s">
        <v>181</v>
      </c>
      <c r="E161" s="101" t="s">
        <v>6</v>
      </c>
      <c r="F161" s="101" t="s">
        <v>242</v>
      </c>
      <c r="G161" s="101" t="s">
        <v>107</v>
      </c>
      <c r="H161" s="101" t="s">
        <v>47</v>
      </c>
      <c r="I161" s="81"/>
      <c r="J161" s="138">
        <f>SUM(J162:J163)</f>
        <v>0</v>
      </c>
      <c r="K161" s="138">
        <f>SUM(K162:K163)</f>
        <v>0</v>
      </c>
      <c r="L161" s="139">
        <f>SUM(L162:L163)</f>
        <v>0</v>
      </c>
    </row>
    <row r="162" spans="1:12" ht="28.5">
      <c r="A162" s="91" t="s">
        <v>197</v>
      </c>
      <c r="B162" s="82">
        <v>921</v>
      </c>
      <c r="C162" s="82" t="s">
        <v>184</v>
      </c>
      <c r="D162" s="82" t="s">
        <v>181</v>
      </c>
      <c r="E162" s="101" t="s">
        <v>6</v>
      </c>
      <c r="F162" s="101" t="s">
        <v>242</v>
      </c>
      <c r="G162" s="101" t="s">
        <v>107</v>
      </c>
      <c r="H162" s="101" t="s">
        <v>47</v>
      </c>
      <c r="I162" s="81" t="s">
        <v>192</v>
      </c>
      <c r="J162" s="102"/>
      <c r="K162" s="102"/>
      <c r="L162" s="87"/>
    </row>
    <row r="163" spans="1:12" s="76" customFormat="1" ht="14.25">
      <c r="A163" s="89" t="s">
        <v>199</v>
      </c>
      <c r="B163" s="82">
        <v>921</v>
      </c>
      <c r="C163" s="82" t="s">
        <v>184</v>
      </c>
      <c r="D163" s="82" t="s">
        <v>181</v>
      </c>
      <c r="E163" s="101" t="s">
        <v>6</v>
      </c>
      <c r="F163" s="101" t="s">
        <v>242</v>
      </c>
      <c r="G163" s="101" t="s">
        <v>107</v>
      </c>
      <c r="H163" s="101" t="s">
        <v>47</v>
      </c>
      <c r="I163" s="81" t="s">
        <v>194</v>
      </c>
      <c r="J163" s="102"/>
      <c r="K163" s="102"/>
      <c r="L163" s="87"/>
    </row>
    <row r="164" spans="1:12" ht="14.25">
      <c r="A164" s="91" t="s">
        <v>48</v>
      </c>
      <c r="B164" s="82">
        <v>921</v>
      </c>
      <c r="C164" s="82" t="s">
        <v>184</v>
      </c>
      <c r="D164" s="82" t="s">
        <v>181</v>
      </c>
      <c r="E164" s="101" t="s">
        <v>6</v>
      </c>
      <c r="F164" s="101" t="s">
        <v>242</v>
      </c>
      <c r="G164" s="101" t="s">
        <v>107</v>
      </c>
      <c r="H164" s="101" t="s">
        <v>50</v>
      </c>
      <c r="I164" s="81"/>
      <c r="J164" s="138">
        <f>SUM(J165:J166)</f>
        <v>0</v>
      </c>
      <c r="K164" s="138">
        <f>SUM(K165:K166)</f>
        <v>0</v>
      </c>
      <c r="L164" s="139">
        <f>SUM(L165:L166)</f>
        <v>0</v>
      </c>
    </row>
    <row r="165" spans="1:12" ht="28.5">
      <c r="A165" s="91" t="s">
        <v>197</v>
      </c>
      <c r="B165" s="82">
        <v>921</v>
      </c>
      <c r="C165" s="82" t="s">
        <v>184</v>
      </c>
      <c r="D165" s="82" t="s">
        <v>181</v>
      </c>
      <c r="E165" s="101" t="s">
        <v>6</v>
      </c>
      <c r="F165" s="101" t="s">
        <v>242</v>
      </c>
      <c r="G165" s="101" t="s">
        <v>107</v>
      </c>
      <c r="H165" s="101" t="s">
        <v>50</v>
      </c>
      <c r="I165" s="81" t="s">
        <v>192</v>
      </c>
      <c r="J165" s="102"/>
      <c r="K165" s="102"/>
      <c r="L165" s="87"/>
    </row>
    <row r="166" spans="1:12" ht="14.25">
      <c r="A166" s="89" t="s">
        <v>199</v>
      </c>
      <c r="B166" s="82">
        <v>921</v>
      </c>
      <c r="C166" s="82" t="s">
        <v>184</v>
      </c>
      <c r="D166" s="82" t="s">
        <v>181</v>
      </c>
      <c r="E166" s="101" t="s">
        <v>6</v>
      </c>
      <c r="F166" s="101" t="s">
        <v>242</v>
      </c>
      <c r="G166" s="101" t="s">
        <v>107</v>
      </c>
      <c r="H166" s="101" t="s">
        <v>50</v>
      </c>
      <c r="I166" s="81" t="s">
        <v>194</v>
      </c>
      <c r="J166" s="102"/>
      <c r="K166" s="102"/>
      <c r="L166" s="87"/>
    </row>
    <row r="167" spans="1:12" ht="28.5">
      <c r="A167" s="130" t="s">
        <v>49</v>
      </c>
      <c r="B167" s="82">
        <v>921</v>
      </c>
      <c r="C167" s="82" t="s">
        <v>184</v>
      </c>
      <c r="D167" s="82" t="s">
        <v>181</v>
      </c>
      <c r="E167" s="101" t="s">
        <v>6</v>
      </c>
      <c r="F167" s="101" t="s">
        <v>242</v>
      </c>
      <c r="G167" s="101" t="s">
        <v>107</v>
      </c>
      <c r="H167" s="101" t="s">
        <v>51</v>
      </c>
      <c r="I167" s="81"/>
      <c r="J167" s="138">
        <f>SUM(J169:J170)</f>
        <v>22.450000000000003</v>
      </c>
      <c r="K167" s="138">
        <f>SUM(K169:K170)</f>
        <v>54.8</v>
      </c>
      <c r="L167" s="139">
        <f>SUM(L169:L170)</f>
        <v>48.7</v>
      </c>
    </row>
    <row r="168" spans="1:12" ht="28.5">
      <c r="A168" s="100" t="s">
        <v>346</v>
      </c>
      <c r="B168" s="82">
        <v>921</v>
      </c>
      <c r="C168" s="82" t="s">
        <v>184</v>
      </c>
      <c r="D168" s="82" t="s">
        <v>181</v>
      </c>
      <c r="E168" s="101" t="s">
        <v>6</v>
      </c>
      <c r="F168" s="101" t="s">
        <v>242</v>
      </c>
      <c r="G168" s="101" t="s">
        <v>107</v>
      </c>
      <c r="H168" s="101" t="s">
        <v>51</v>
      </c>
      <c r="I168" s="81" t="s">
        <v>360</v>
      </c>
      <c r="J168" s="138">
        <f>J169</f>
        <v>22.450000000000003</v>
      </c>
      <c r="K168" s="138">
        <f>K169</f>
        <v>54.8</v>
      </c>
      <c r="L168" s="139">
        <f>L169</f>
        <v>48.7</v>
      </c>
    </row>
    <row r="169" spans="1:12" ht="28.5">
      <c r="A169" s="91" t="s">
        <v>197</v>
      </c>
      <c r="B169" s="82">
        <v>921</v>
      </c>
      <c r="C169" s="82" t="s">
        <v>184</v>
      </c>
      <c r="D169" s="82" t="s">
        <v>181</v>
      </c>
      <c r="E169" s="101" t="s">
        <v>6</v>
      </c>
      <c r="F169" s="101" t="s">
        <v>242</v>
      </c>
      <c r="G169" s="101" t="s">
        <v>107</v>
      </c>
      <c r="H169" s="101" t="s">
        <v>51</v>
      </c>
      <c r="I169" s="81" t="s">
        <v>192</v>
      </c>
      <c r="J169" s="102">
        <f>51.2-28.75</f>
        <v>22.450000000000003</v>
      </c>
      <c r="K169" s="102">
        <f>64.6-19+9.2</f>
        <v>54.8</v>
      </c>
      <c r="L169" s="87">
        <f>48.7</f>
        <v>48.7</v>
      </c>
    </row>
    <row r="170" spans="1:12" ht="14.25">
      <c r="A170" s="89" t="s">
        <v>199</v>
      </c>
      <c r="B170" s="82">
        <v>921</v>
      </c>
      <c r="C170" s="82" t="s">
        <v>184</v>
      </c>
      <c r="D170" s="82" t="s">
        <v>181</v>
      </c>
      <c r="E170" s="101" t="s">
        <v>6</v>
      </c>
      <c r="F170" s="101" t="s">
        <v>242</v>
      </c>
      <c r="G170" s="101" t="s">
        <v>107</v>
      </c>
      <c r="H170" s="101" t="s">
        <v>51</v>
      </c>
      <c r="I170" s="81" t="s">
        <v>194</v>
      </c>
      <c r="J170" s="102"/>
      <c r="K170" s="102"/>
      <c r="L170" s="87"/>
    </row>
    <row r="171" spans="1:12" s="75" customFormat="1" ht="15">
      <c r="A171" s="91" t="s">
        <v>229</v>
      </c>
      <c r="B171" s="80">
        <v>921</v>
      </c>
      <c r="C171" s="80" t="s">
        <v>174</v>
      </c>
      <c r="D171" s="80"/>
      <c r="E171" s="101" t="s">
        <v>239</v>
      </c>
      <c r="F171" s="101" t="s">
        <v>239</v>
      </c>
      <c r="G171" s="101"/>
      <c r="H171" s="101" t="s">
        <v>239</v>
      </c>
      <c r="I171" s="80" t="s">
        <v>239</v>
      </c>
      <c r="J171" s="140">
        <f aca="true" t="shared" si="16" ref="J171:L179">J172</f>
        <v>0</v>
      </c>
      <c r="K171" s="140">
        <f t="shared" si="16"/>
        <v>0</v>
      </c>
      <c r="L171" s="141">
        <f t="shared" si="16"/>
        <v>0</v>
      </c>
    </row>
    <row r="172" spans="1:12" s="76" customFormat="1" ht="14.25">
      <c r="A172" s="91" t="s">
        <v>228</v>
      </c>
      <c r="B172" s="82">
        <v>921</v>
      </c>
      <c r="C172" s="82" t="s">
        <v>174</v>
      </c>
      <c r="D172" s="82" t="s">
        <v>240</v>
      </c>
      <c r="E172" s="101" t="s">
        <v>239</v>
      </c>
      <c r="F172" s="101" t="s">
        <v>239</v>
      </c>
      <c r="G172" s="101"/>
      <c r="H172" s="101" t="s">
        <v>239</v>
      </c>
      <c r="I172" s="82" t="s">
        <v>239</v>
      </c>
      <c r="J172" s="142">
        <f t="shared" si="16"/>
        <v>0</v>
      </c>
      <c r="K172" s="142">
        <f t="shared" si="16"/>
        <v>0</v>
      </c>
      <c r="L172" s="143">
        <f t="shared" si="16"/>
        <v>0</v>
      </c>
    </row>
    <row r="173" spans="1:12" ht="42.75">
      <c r="A173" s="91" t="s">
        <v>34</v>
      </c>
      <c r="B173" s="81">
        <v>921</v>
      </c>
      <c r="C173" s="81" t="s">
        <v>174</v>
      </c>
      <c r="D173" s="81" t="s">
        <v>240</v>
      </c>
      <c r="E173" s="101" t="s">
        <v>6</v>
      </c>
      <c r="F173" s="101" t="s">
        <v>4</v>
      </c>
      <c r="G173" s="101"/>
      <c r="H173" s="101"/>
      <c r="I173" s="81"/>
      <c r="J173" s="138">
        <f t="shared" si="16"/>
        <v>0</v>
      </c>
      <c r="K173" s="138">
        <f t="shared" si="16"/>
        <v>0</v>
      </c>
      <c r="L173" s="139">
        <f t="shared" si="16"/>
        <v>0</v>
      </c>
    </row>
    <row r="174" spans="1:12" ht="42.75">
      <c r="A174" s="91" t="s">
        <v>33</v>
      </c>
      <c r="B174" s="81">
        <v>921</v>
      </c>
      <c r="C174" s="81" t="s">
        <v>174</v>
      </c>
      <c r="D174" s="81" t="s">
        <v>240</v>
      </c>
      <c r="E174" s="101" t="s">
        <v>6</v>
      </c>
      <c r="F174" s="101" t="s">
        <v>242</v>
      </c>
      <c r="G174" s="101" t="s">
        <v>107</v>
      </c>
      <c r="H174" s="101"/>
      <c r="I174" s="81"/>
      <c r="J174" s="138">
        <f>J178+J175</f>
        <v>0</v>
      </c>
      <c r="K174" s="138">
        <f>K178+K175</f>
        <v>0</v>
      </c>
      <c r="L174" s="139">
        <f>L178+L175</f>
        <v>0</v>
      </c>
    </row>
    <row r="175" spans="1:12" ht="42.75">
      <c r="A175" s="89" t="s">
        <v>286</v>
      </c>
      <c r="B175" s="81">
        <v>921</v>
      </c>
      <c r="C175" s="81" t="s">
        <v>174</v>
      </c>
      <c r="D175" s="81" t="s">
        <v>240</v>
      </c>
      <c r="E175" s="101" t="s">
        <v>6</v>
      </c>
      <c r="F175" s="101" t="s">
        <v>242</v>
      </c>
      <c r="G175" s="101" t="s">
        <v>107</v>
      </c>
      <c r="H175" s="101" t="s">
        <v>285</v>
      </c>
      <c r="I175" s="98" t="s">
        <v>239</v>
      </c>
      <c r="J175" s="144">
        <f>J176</f>
        <v>0</v>
      </c>
      <c r="K175" s="144">
        <f t="shared" si="16"/>
        <v>0</v>
      </c>
      <c r="L175" s="145">
        <f t="shared" si="16"/>
        <v>0</v>
      </c>
    </row>
    <row r="176" spans="1:12" ht="28.5">
      <c r="A176" s="89" t="s">
        <v>287</v>
      </c>
      <c r="B176" s="81">
        <v>921</v>
      </c>
      <c r="C176" s="81" t="s">
        <v>174</v>
      </c>
      <c r="D176" s="81" t="s">
        <v>240</v>
      </c>
      <c r="E176" s="101" t="s">
        <v>6</v>
      </c>
      <c r="F176" s="101" t="s">
        <v>242</v>
      </c>
      <c r="G176" s="101" t="s">
        <v>107</v>
      </c>
      <c r="H176" s="101" t="s">
        <v>284</v>
      </c>
      <c r="I176" s="98" t="s">
        <v>239</v>
      </c>
      <c r="J176" s="144">
        <f>J177</f>
        <v>0</v>
      </c>
      <c r="K176" s="144">
        <f t="shared" si="16"/>
        <v>0</v>
      </c>
      <c r="L176" s="145">
        <f t="shared" si="16"/>
        <v>0</v>
      </c>
    </row>
    <row r="177" spans="1:12" ht="18.75" customHeight="1">
      <c r="A177" s="91" t="s">
        <v>94</v>
      </c>
      <c r="B177" s="81">
        <v>921</v>
      </c>
      <c r="C177" s="81" t="s">
        <v>174</v>
      </c>
      <c r="D177" s="81" t="s">
        <v>240</v>
      </c>
      <c r="E177" s="101" t="s">
        <v>6</v>
      </c>
      <c r="F177" s="101" t="s">
        <v>242</v>
      </c>
      <c r="G177" s="101" t="s">
        <v>107</v>
      </c>
      <c r="H177" s="101" t="s">
        <v>290</v>
      </c>
      <c r="I177" s="81" t="s">
        <v>192</v>
      </c>
      <c r="J177" s="103"/>
      <c r="K177" s="103"/>
      <c r="L177" s="99"/>
    </row>
    <row r="178" spans="1:12" ht="42.75">
      <c r="A178" s="89" t="s">
        <v>120</v>
      </c>
      <c r="B178" s="81">
        <v>921</v>
      </c>
      <c r="C178" s="81" t="s">
        <v>174</v>
      </c>
      <c r="D178" s="81" t="s">
        <v>240</v>
      </c>
      <c r="E178" s="101" t="s">
        <v>6</v>
      </c>
      <c r="F178" s="101" t="s">
        <v>242</v>
      </c>
      <c r="G178" s="101" t="s">
        <v>107</v>
      </c>
      <c r="H178" s="101" t="s">
        <v>202</v>
      </c>
      <c r="I178" s="98" t="s">
        <v>239</v>
      </c>
      <c r="J178" s="147">
        <f t="shared" si="16"/>
        <v>0</v>
      </c>
      <c r="K178" s="147">
        <f t="shared" si="16"/>
        <v>0</v>
      </c>
      <c r="L178" s="148">
        <f t="shared" si="16"/>
        <v>0</v>
      </c>
    </row>
    <row r="179" spans="1:12" ht="71.25">
      <c r="A179" s="89" t="s">
        <v>127</v>
      </c>
      <c r="B179" s="81">
        <v>921</v>
      </c>
      <c r="C179" s="81" t="s">
        <v>174</v>
      </c>
      <c r="D179" s="81" t="s">
        <v>240</v>
      </c>
      <c r="E179" s="101" t="s">
        <v>6</v>
      </c>
      <c r="F179" s="101" t="s">
        <v>242</v>
      </c>
      <c r="G179" s="101" t="s">
        <v>107</v>
      </c>
      <c r="H179" s="101" t="s">
        <v>126</v>
      </c>
      <c r="I179" s="98" t="s">
        <v>239</v>
      </c>
      <c r="J179" s="147">
        <f t="shared" si="16"/>
        <v>0</v>
      </c>
      <c r="K179" s="147">
        <f t="shared" si="16"/>
        <v>0</v>
      </c>
      <c r="L179" s="148">
        <f t="shared" si="16"/>
        <v>0</v>
      </c>
    </row>
    <row r="180" spans="1:12" ht="14.25">
      <c r="A180" s="91" t="s">
        <v>94</v>
      </c>
      <c r="B180" s="81">
        <v>921</v>
      </c>
      <c r="C180" s="81" t="s">
        <v>174</v>
      </c>
      <c r="D180" s="81" t="s">
        <v>240</v>
      </c>
      <c r="E180" s="101" t="s">
        <v>6</v>
      </c>
      <c r="F180" s="101" t="s">
        <v>242</v>
      </c>
      <c r="G180" s="101" t="s">
        <v>107</v>
      </c>
      <c r="H180" s="101" t="s">
        <v>126</v>
      </c>
      <c r="I180" s="81" t="s">
        <v>119</v>
      </c>
      <c r="J180" s="103">
        <v>0</v>
      </c>
      <c r="K180" s="103">
        <v>0</v>
      </c>
      <c r="L180" s="99">
        <v>0</v>
      </c>
    </row>
    <row r="181" spans="1:12" ht="15">
      <c r="A181" s="91" t="s">
        <v>213</v>
      </c>
      <c r="B181" s="80">
        <v>921</v>
      </c>
      <c r="C181" s="80" t="s">
        <v>183</v>
      </c>
      <c r="D181" s="80"/>
      <c r="E181" s="101"/>
      <c r="F181" s="101"/>
      <c r="G181" s="101"/>
      <c r="H181" s="101" t="s">
        <v>239</v>
      </c>
      <c r="I181" s="81" t="s">
        <v>239</v>
      </c>
      <c r="J181" s="147">
        <f>J182+J214</f>
        <v>106.3</v>
      </c>
      <c r="K181" s="147">
        <f>K182+K214</f>
        <v>111.76</v>
      </c>
      <c r="L181" s="148">
        <f>L182+L214</f>
        <v>117.1</v>
      </c>
    </row>
    <row r="182" spans="1:12" ht="14.25">
      <c r="A182" s="91" t="s">
        <v>187</v>
      </c>
      <c r="B182" s="81">
        <v>921</v>
      </c>
      <c r="C182" s="81" t="s">
        <v>183</v>
      </c>
      <c r="D182" s="81" t="s">
        <v>240</v>
      </c>
      <c r="E182" s="101"/>
      <c r="F182" s="101" t="s">
        <v>239</v>
      </c>
      <c r="G182" s="101"/>
      <c r="H182" s="101" t="s">
        <v>239</v>
      </c>
      <c r="I182" s="81" t="s">
        <v>239</v>
      </c>
      <c r="J182" s="147">
        <f>J183</f>
        <v>106.3</v>
      </c>
      <c r="K182" s="147">
        <f aca="true" t="shared" si="17" ref="K182:L185">K183</f>
        <v>111.76</v>
      </c>
      <c r="L182" s="148">
        <f t="shared" si="17"/>
        <v>117.1</v>
      </c>
    </row>
    <row r="183" spans="1:12" ht="42.75">
      <c r="A183" s="91" t="s">
        <v>34</v>
      </c>
      <c r="B183" s="81">
        <v>921</v>
      </c>
      <c r="C183" s="81" t="s">
        <v>183</v>
      </c>
      <c r="D183" s="81" t="s">
        <v>240</v>
      </c>
      <c r="E183" s="101" t="s">
        <v>6</v>
      </c>
      <c r="F183" s="101" t="s">
        <v>4</v>
      </c>
      <c r="G183" s="101"/>
      <c r="H183" s="101" t="s">
        <v>239</v>
      </c>
      <c r="I183" s="81" t="s">
        <v>239</v>
      </c>
      <c r="J183" s="147">
        <f>J184</f>
        <v>106.3</v>
      </c>
      <c r="K183" s="147">
        <f t="shared" si="17"/>
        <v>111.76</v>
      </c>
      <c r="L183" s="148">
        <f t="shared" si="17"/>
        <v>117.1</v>
      </c>
    </row>
    <row r="184" spans="1:12" ht="42.75">
      <c r="A184" s="91" t="s">
        <v>33</v>
      </c>
      <c r="B184" s="81">
        <v>921</v>
      </c>
      <c r="C184" s="81" t="s">
        <v>183</v>
      </c>
      <c r="D184" s="81" t="s">
        <v>240</v>
      </c>
      <c r="E184" s="101" t="s">
        <v>6</v>
      </c>
      <c r="F184" s="101" t="s">
        <v>242</v>
      </c>
      <c r="G184" s="101" t="s">
        <v>107</v>
      </c>
      <c r="H184" s="101" t="s">
        <v>239</v>
      </c>
      <c r="I184" s="81" t="s">
        <v>239</v>
      </c>
      <c r="J184" s="144">
        <f>J185</f>
        <v>106.3</v>
      </c>
      <c r="K184" s="144">
        <f t="shared" si="17"/>
        <v>111.76</v>
      </c>
      <c r="L184" s="145">
        <f t="shared" si="17"/>
        <v>117.1</v>
      </c>
    </row>
    <row r="185" spans="1:12" ht="28.5">
      <c r="A185" s="91" t="s">
        <v>164</v>
      </c>
      <c r="B185" s="81">
        <v>921</v>
      </c>
      <c r="C185" s="81" t="s">
        <v>183</v>
      </c>
      <c r="D185" s="81" t="s">
        <v>240</v>
      </c>
      <c r="E185" s="101" t="s">
        <v>6</v>
      </c>
      <c r="F185" s="101" t="s">
        <v>242</v>
      </c>
      <c r="G185" s="101" t="s">
        <v>107</v>
      </c>
      <c r="H185" s="101" t="s">
        <v>18</v>
      </c>
      <c r="I185" s="81" t="s">
        <v>239</v>
      </c>
      <c r="J185" s="144">
        <f>J186</f>
        <v>106.3</v>
      </c>
      <c r="K185" s="144">
        <f t="shared" si="17"/>
        <v>111.76</v>
      </c>
      <c r="L185" s="145">
        <f t="shared" si="17"/>
        <v>117.1</v>
      </c>
    </row>
    <row r="186" spans="1:12" ht="28.5">
      <c r="A186" s="91" t="s">
        <v>163</v>
      </c>
      <c r="B186" s="81">
        <v>921</v>
      </c>
      <c r="C186" s="81" t="s">
        <v>183</v>
      </c>
      <c r="D186" s="81" t="s">
        <v>240</v>
      </c>
      <c r="E186" s="101" t="s">
        <v>6</v>
      </c>
      <c r="F186" s="101" t="s">
        <v>242</v>
      </c>
      <c r="G186" s="101" t="s">
        <v>107</v>
      </c>
      <c r="H186" s="101" t="s">
        <v>17</v>
      </c>
      <c r="I186" s="81"/>
      <c r="J186" s="144">
        <f>J188</f>
        <v>106.3</v>
      </c>
      <c r="K186" s="144">
        <f>K188</f>
        <v>111.76</v>
      </c>
      <c r="L186" s="145">
        <f>L188</f>
        <v>117.1</v>
      </c>
    </row>
    <row r="187" spans="1:12" ht="14.25">
      <c r="A187" s="203" t="s">
        <v>369</v>
      </c>
      <c r="B187" s="81">
        <v>921</v>
      </c>
      <c r="C187" s="81" t="s">
        <v>183</v>
      </c>
      <c r="D187" s="81" t="s">
        <v>240</v>
      </c>
      <c r="E187" s="101" t="s">
        <v>6</v>
      </c>
      <c r="F187" s="101" t="s">
        <v>242</v>
      </c>
      <c r="G187" s="101" t="s">
        <v>107</v>
      </c>
      <c r="H187" s="101" t="s">
        <v>17</v>
      </c>
      <c r="I187" s="81" t="s">
        <v>370</v>
      </c>
      <c r="J187" s="144">
        <f>J188</f>
        <v>106.3</v>
      </c>
      <c r="K187" s="144">
        <f>K188</f>
        <v>111.76</v>
      </c>
      <c r="L187" s="145">
        <f>L188</f>
        <v>117.1</v>
      </c>
    </row>
    <row r="188" spans="1:12" ht="14.25">
      <c r="A188" s="91" t="s">
        <v>198</v>
      </c>
      <c r="B188" s="81">
        <v>921</v>
      </c>
      <c r="C188" s="81" t="s">
        <v>183</v>
      </c>
      <c r="D188" s="81" t="s">
        <v>240</v>
      </c>
      <c r="E188" s="101" t="s">
        <v>6</v>
      </c>
      <c r="F188" s="101" t="s">
        <v>242</v>
      </c>
      <c r="G188" s="101" t="s">
        <v>107</v>
      </c>
      <c r="H188" s="101" t="s">
        <v>17</v>
      </c>
      <c r="I188" s="81" t="s">
        <v>195</v>
      </c>
      <c r="J188" s="103">
        <v>106.3</v>
      </c>
      <c r="K188" s="103">
        <v>111.76</v>
      </c>
      <c r="L188" s="99">
        <v>117.1</v>
      </c>
    </row>
    <row r="189" spans="1:12" ht="29.25">
      <c r="A189" s="91" t="s">
        <v>142</v>
      </c>
      <c r="B189" s="80">
        <v>921</v>
      </c>
      <c r="C189" s="80" t="s">
        <v>212</v>
      </c>
      <c r="D189" s="80"/>
      <c r="E189" s="101"/>
      <c r="F189" s="101"/>
      <c r="G189" s="101"/>
      <c r="H189" s="101"/>
      <c r="I189" s="80"/>
      <c r="J189" s="144">
        <f aca="true" t="shared" si="18" ref="J189:L191">J190</f>
        <v>2.3</v>
      </c>
      <c r="K189" s="144">
        <f t="shared" si="18"/>
        <v>2.4</v>
      </c>
      <c r="L189" s="145">
        <f t="shared" si="18"/>
        <v>4.1</v>
      </c>
    </row>
    <row r="190" spans="1:12" ht="28.5">
      <c r="A190" s="91" t="s">
        <v>27</v>
      </c>
      <c r="B190" s="82">
        <v>921</v>
      </c>
      <c r="C190" s="82" t="s">
        <v>212</v>
      </c>
      <c r="D190" s="82" t="s">
        <v>240</v>
      </c>
      <c r="E190" s="101"/>
      <c r="F190" s="101"/>
      <c r="G190" s="101"/>
      <c r="H190" s="101"/>
      <c r="I190" s="82"/>
      <c r="J190" s="142">
        <f t="shared" si="18"/>
        <v>2.3</v>
      </c>
      <c r="K190" s="142">
        <f t="shared" si="18"/>
        <v>2.4</v>
      </c>
      <c r="L190" s="143">
        <f t="shared" si="18"/>
        <v>4.1</v>
      </c>
    </row>
    <row r="191" spans="1:12" ht="42.75">
      <c r="A191" s="91" t="s">
        <v>34</v>
      </c>
      <c r="B191" s="81">
        <v>921</v>
      </c>
      <c r="C191" s="81" t="s">
        <v>212</v>
      </c>
      <c r="D191" s="81" t="s">
        <v>240</v>
      </c>
      <c r="E191" s="101" t="s">
        <v>6</v>
      </c>
      <c r="F191" s="101" t="s">
        <v>4</v>
      </c>
      <c r="G191" s="101"/>
      <c r="H191" s="101"/>
      <c r="I191" s="81"/>
      <c r="J191" s="138">
        <f t="shared" si="18"/>
        <v>2.3</v>
      </c>
      <c r="K191" s="138">
        <f t="shared" si="18"/>
        <v>2.4</v>
      </c>
      <c r="L191" s="139">
        <f t="shared" si="18"/>
        <v>4.1</v>
      </c>
    </row>
    <row r="192" spans="1:12" ht="42.75">
      <c r="A192" s="91" t="s">
        <v>33</v>
      </c>
      <c r="B192" s="81">
        <v>921</v>
      </c>
      <c r="C192" s="81" t="s">
        <v>212</v>
      </c>
      <c r="D192" s="81" t="s">
        <v>240</v>
      </c>
      <c r="E192" s="101" t="s">
        <v>6</v>
      </c>
      <c r="F192" s="101" t="s">
        <v>242</v>
      </c>
      <c r="G192" s="101" t="s">
        <v>240</v>
      </c>
      <c r="H192" s="101"/>
      <c r="I192" s="81"/>
      <c r="J192" s="138">
        <f>J194</f>
        <v>2.3</v>
      </c>
      <c r="K192" s="138">
        <f>K194</f>
        <v>2.4</v>
      </c>
      <c r="L192" s="139">
        <f>L194</f>
        <v>4.1</v>
      </c>
    </row>
    <row r="193" spans="1:12" ht="14.25">
      <c r="A193" s="91" t="s">
        <v>220</v>
      </c>
      <c r="B193" s="81">
        <v>921</v>
      </c>
      <c r="C193" s="81" t="s">
        <v>212</v>
      </c>
      <c r="D193" s="81" t="s">
        <v>240</v>
      </c>
      <c r="E193" s="101" t="s">
        <v>6</v>
      </c>
      <c r="F193" s="101" t="s">
        <v>242</v>
      </c>
      <c r="G193" s="101" t="s">
        <v>240</v>
      </c>
      <c r="H193" s="101" t="s">
        <v>108</v>
      </c>
      <c r="I193" s="81"/>
      <c r="J193" s="138">
        <f>J194</f>
        <v>2.3</v>
      </c>
      <c r="K193" s="138">
        <f>K194</f>
        <v>2.4</v>
      </c>
      <c r="L193" s="139">
        <f>L194</f>
        <v>4.1</v>
      </c>
    </row>
    <row r="194" spans="1:12" ht="14.25">
      <c r="A194" s="91" t="s">
        <v>114</v>
      </c>
      <c r="B194" s="81">
        <v>921</v>
      </c>
      <c r="C194" s="81" t="s">
        <v>212</v>
      </c>
      <c r="D194" s="81" t="s">
        <v>240</v>
      </c>
      <c r="E194" s="101" t="s">
        <v>6</v>
      </c>
      <c r="F194" s="101" t="s">
        <v>242</v>
      </c>
      <c r="G194" s="101" t="s">
        <v>240</v>
      </c>
      <c r="H194" s="101" t="s">
        <v>185</v>
      </c>
      <c r="I194" s="81" t="s">
        <v>239</v>
      </c>
      <c r="J194" s="138">
        <f>J196</f>
        <v>2.3</v>
      </c>
      <c r="K194" s="138">
        <f>K196</f>
        <v>2.4</v>
      </c>
      <c r="L194" s="139">
        <f>L196</f>
        <v>4.1</v>
      </c>
    </row>
    <row r="195" spans="1:12" ht="14.25">
      <c r="A195" s="203" t="s">
        <v>371</v>
      </c>
      <c r="B195" s="81">
        <v>921</v>
      </c>
      <c r="C195" s="81" t="s">
        <v>212</v>
      </c>
      <c r="D195" s="81" t="s">
        <v>240</v>
      </c>
      <c r="E195" s="101" t="s">
        <v>6</v>
      </c>
      <c r="F195" s="101" t="s">
        <v>242</v>
      </c>
      <c r="G195" s="101" t="s">
        <v>240</v>
      </c>
      <c r="H195" s="101" t="s">
        <v>185</v>
      </c>
      <c r="I195" s="81" t="s">
        <v>372</v>
      </c>
      <c r="J195" s="138">
        <f>J196</f>
        <v>2.3</v>
      </c>
      <c r="K195" s="138">
        <f>K196</f>
        <v>2.4</v>
      </c>
      <c r="L195" s="139">
        <f>L196</f>
        <v>4.1</v>
      </c>
    </row>
    <row r="196" spans="1:12" ht="14.25">
      <c r="A196" s="91" t="s">
        <v>114</v>
      </c>
      <c r="B196" s="81">
        <v>921</v>
      </c>
      <c r="C196" s="81" t="s">
        <v>212</v>
      </c>
      <c r="D196" s="81" t="s">
        <v>240</v>
      </c>
      <c r="E196" s="101" t="s">
        <v>6</v>
      </c>
      <c r="F196" s="101" t="s">
        <v>242</v>
      </c>
      <c r="G196" s="101" t="s">
        <v>240</v>
      </c>
      <c r="H196" s="101" t="s">
        <v>185</v>
      </c>
      <c r="I196" s="81">
        <v>730</v>
      </c>
      <c r="J196" s="102">
        <v>2.3</v>
      </c>
      <c r="K196" s="102">
        <v>2.4</v>
      </c>
      <c r="L196" s="87">
        <v>4.1</v>
      </c>
    </row>
    <row r="197" spans="1:12" ht="15">
      <c r="A197" s="201" t="s">
        <v>354</v>
      </c>
      <c r="B197" s="202">
        <v>921</v>
      </c>
      <c r="C197" s="202">
        <v>99</v>
      </c>
      <c r="D197" s="202"/>
      <c r="E197" s="202"/>
      <c r="F197" s="202"/>
      <c r="G197" s="202"/>
      <c r="H197" s="202" t="s">
        <v>239</v>
      </c>
      <c r="I197" s="80"/>
      <c r="J197" s="144">
        <f aca="true" t="shared" si="19" ref="J197:L199">J198</f>
        <v>0</v>
      </c>
      <c r="K197" s="144">
        <f t="shared" si="19"/>
        <v>25.1</v>
      </c>
      <c r="L197" s="145">
        <f t="shared" si="19"/>
        <v>50.7</v>
      </c>
    </row>
    <row r="198" spans="1:12" ht="14.25">
      <c r="A198" s="203" t="s">
        <v>355</v>
      </c>
      <c r="B198" s="204">
        <v>921</v>
      </c>
      <c r="C198" s="204">
        <v>99</v>
      </c>
      <c r="D198" s="204">
        <v>99</v>
      </c>
      <c r="E198" s="204"/>
      <c r="F198" s="204"/>
      <c r="G198" s="204"/>
      <c r="H198" s="204"/>
      <c r="I198" s="82"/>
      <c r="J198" s="142">
        <f t="shared" si="19"/>
        <v>0</v>
      </c>
      <c r="K198" s="142">
        <f t="shared" si="19"/>
        <v>25.1</v>
      </c>
      <c r="L198" s="143">
        <f t="shared" si="19"/>
        <v>50.7</v>
      </c>
    </row>
    <row r="199" spans="1:12" ht="42.75">
      <c r="A199" s="91" t="s">
        <v>34</v>
      </c>
      <c r="B199" s="204">
        <v>921</v>
      </c>
      <c r="C199" s="204">
        <v>99</v>
      </c>
      <c r="D199" s="204">
        <v>99</v>
      </c>
      <c r="E199" s="204">
        <v>89</v>
      </c>
      <c r="F199" s="204" t="s">
        <v>4</v>
      </c>
      <c r="G199" s="204"/>
      <c r="H199" s="204"/>
      <c r="I199" s="81"/>
      <c r="J199" s="138">
        <f t="shared" si="19"/>
        <v>0</v>
      </c>
      <c r="K199" s="138">
        <f t="shared" si="19"/>
        <v>25.1</v>
      </c>
      <c r="L199" s="139">
        <f t="shared" si="19"/>
        <v>50.7</v>
      </c>
    </row>
    <row r="200" spans="1:12" ht="42.75">
      <c r="A200" s="91" t="s">
        <v>33</v>
      </c>
      <c r="B200" s="204">
        <v>921</v>
      </c>
      <c r="C200" s="204">
        <v>99</v>
      </c>
      <c r="D200" s="204">
        <v>99</v>
      </c>
      <c r="E200" s="204">
        <v>89</v>
      </c>
      <c r="F200" s="204">
        <v>1</v>
      </c>
      <c r="G200" s="205" t="s">
        <v>107</v>
      </c>
      <c r="H200" s="204"/>
      <c r="I200" s="81"/>
      <c r="J200" s="138">
        <f>J202</f>
        <v>0</v>
      </c>
      <c r="K200" s="138">
        <f>K202</f>
        <v>25.1</v>
      </c>
      <c r="L200" s="139">
        <f>L202</f>
        <v>50.7</v>
      </c>
    </row>
    <row r="201" spans="1:12" ht="14.25">
      <c r="A201" s="203" t="s">
        <v>355</v>
      </c>
      <c r="B201" s="204">
        <v>921</v>
      </c>
      <c r="C201" s="204">
        <v>99</v>
      </c>
      <c r="D201" s="204">
        <v>99</v>
      </c>
      <c r="E201" s="204">
        <v>89</v>
      </c>
      <c r="F201" s="204">
        <v>1</v>
      </c>
      <c r="G201" s="205" t="s">
        <v>107</v>
      </c>
      <c r="H201" s="204">
        <v>41990</v>
      </c>
      <c r="I201" s="81"/>
      <c r="J201" s="138">
        <f aca="true" t="shared" si="20" ref="J201:L202">J202</f>
        <v>0</v>
      </c>
      <c r="K201" s="138">
        <f t="shared" si="20"/>
        <v>25.1</v>
      </c>
      <c r="L201" s="139">
        <f t="shared" si="20"/>
        <v>50.7</v>
      </c>
    </row>
    <row r="202" spans="1:12" ht="28.5">
      <c r="A202" s="100" t="s">
        <v>346</v>
      </c>
      <c r="B202" s="204">
        <v>921</v>
      </c>
      <c r="C202" s="204">
        <v>99</v>
      </c>
      <c r="D202" s="204">
        <v>99</v>
      </c>
      <c r="E202" s="204">
        <v>89</v>
      </c>
      <c r="F202" s="204">
        <v>1</v>
      </c>
      <c r="G202" s="205" t="s">
        <v>107</v>
      </c>
      <c r="H202" s="204">
        <v>41990</v>
      </c>
      <c r="I202" s="81" t="s">
        <v>192</v>
      </c>
      <c r="J202" s="138">
        <f t="shared" si="20"/>
        <v>0</v>
      </c>
      <c r="K202" s="138">
        <f t="shared" si="20"/>
        <v>25.1</v>
      </c>
      <c r="L202" s="139">
        <f t="shared" si="20"/>
        <v>50.7</v>
      </c>
    </row>
    <row r="203" spans="1:12" ht="29.25" thickBot="1">
      <c r="A203" s="177" t="s">
        <v>197</v>
      </c>
      <c r="B203" s="206">
        <v>921</v>
      </c>
      <c r="C203" s="206">
        <v>99</v>
      </c>
      <c r="D203" s="206">
        <v>99</v>
      </c>
      <c r="E203" s="206">
        <v>89</v>
      </c>
      <c r="F203" s="206">
        <v>1</v>
      </c>
      <c r="G203" s="207" t="s">
        <v>107</v>
      </c>
      <c r="H203" s="206">
        <v>41990</v>
      </c>
      <c r="I203" s="86" t="s">
        <v>356</v>
      </c>
      <c r="J203" s="104">
        <v>0</v>
      </c>
      <c r="K203" s="104">
        <v>25.1</v>
      </c>
      <c r="L203" s="88">
        <v>50.7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37 I23">
    <cfRule type="expression" priority="11" dxfId="31" stopIfTrue="1">
      <formula>$H15=""</formula>
    </cfRule>
    <cfRule type="expression" priority="12" dxfId="32" stopIfTrue="1">
      <formula>#REF!&lt;&gt;""</formula>
    </cfRule>
    <cfRule type="expression" priority="13" dxfId="33" stopIfTrue="1">
      <formula>AND($I15="",$H15&lt;&gt;"")</formula>
    </cfRule>
  </conditionalFormatting>
  <conditionalFormatting sqref="A13:H13 J108:L108 J83:L83 J14:L14 J152:L152 I91:L96 I74:L74">
    <cfRule type="expression" priority="14" dxfId="31" stopIfTrue="1">
      <formula>$C13=""</formula>
    </cfRule>
    <cfRule type="expression" priority="15" dxfId="32" stopIfTrue="1">
      <formula>$D13&lt;&gt;""</formula>
    </cfRule>
  </conditionalFormatting>
  <conditionalFormatting sqref="A40">
    <cfRule type="expression" priority="8" dxfId="31" stopIfTrue="1">
      <formula>$H40=""</formula>
    </cfRule>
    <cfRule type="expression" priority="9" dxfId="32" stopIfTrue="1">
      <formula>#REF!&lt;&gt;""</formula>
    </cfRule>
    <cfRule type="expression" priority="10" dxfId="33" stopIfTrue="1">
      <formula>AND($I40="",$H40&lt;&gt;"")</formula>
    </cfRule>
  </conditionalFormatting>
  <conditionalFormatting sqref="I74:L74">
    <cfRule type="expression" priority="6" dxfId="31" stopIfTrue="1">
      <formula>$C74=""</formula>
    </cfRule>
    <cfRule type="expression" priority="7" dxfId="32" stopIfTrue="1">
      <formula>$D74&lt;&gt;""</formula>
    </cfRule>
  </conditionalFormatting>
  <conditionalFormatting sqref="I27 I15:I18 A44 A49">
    <cfRule type="expression" priority="3" dxfId="31" stopIfTrue="1">
      <formula>$H15=""</formula>
    </cfRule>
    <cfRule type="expression" priority="4" dxfId="32" stopIfTrue="1">
      <formula>#REF!&lt;&gt;""</formula>
    </cfRule>
    <cfRule type="expression" priority="5" dxfId="33" stopIfTrue="1">
      <formula>AND($I15="",$H15&lt;&gt;"")</formula>
    </cfRule>
  </conditionalFormatting>
  <conditionalFormatting sqref="A13:H13 J123:L123 J99:L99 J14:L14 J171:L171 I109:L109 I90:L90">
    <cfRule type="expression" priority="1" dxfId="31" stopIfTrue="1">
      <formula>$C13=""</formula>
    </cfRule>
    <cfRule type="expression" priority="2" dxfId="32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showZeros="0" zoomScale="90" zoomScaleNormal="90" zoomScalePageLayoutView="0" workbookViewId="0" topLeftCell="A13">
      <selection activeCell="J24" sqref="J24"/>
    </sheetView>
  </sheetViews>
  <sheetFormatPr defaultColWidth="9.00390625" defaultRowHeight="12.75"/>
  <cols>
    <col min="1" max="1" width="66.875" style="24" customWidth="1"/>
    <col min="2" max="2" width="3.75390625" style="25" customWidth="1"/>
    <col min="3" max="3" width="3.25390625" style="25" customWidth="1"/>
    <col min="4" max="4" width="4.00390625" style="24" bestFit="1" customWidth="1"/>
    <col min="5" max="5" width="7.125" style="24" customWidth="1"/>
    <col min="6" max="6" width="5.00390625" style="24" bestFit="1" customWidth="1"/>
    <col min="7" max="7" width="4.625" style="24" bestFit="1" customWidth="1"/>
    <col min="8" max="8" width="5.75390625" style="24" customWidth="1"/>
    <col min="9" max="9" width="9.375" style="26" customWidth="1"/>
    <col min="10" max="10" width="16.75390625" style="26" customWidth="1"/>
    <col min="11" max="11" width="17.00390625" style="26" customWidth="1"/>
    <col min="12" max="16384" width="9.125" style="19" customWidth="1"/>
  </cols>
  <sheetData>
    <row r="1" ht="24" customHeight="1">
      <c r="I1" s="22" t="s">
        <v>186</v>
      </c>
    </row>
    <row r="2" spans="9:11" ht="26.25" customHeight="1" hidden="1">
      <c r="I2" s="259" t="str">
        <f>прил8!F2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                                         (в редакции решения Совета депутатов Мордовско-Вечкенинского сельского поселения Ковылкинского муниципального района от 10.06.2021г №1 )</v>
      </c>
      <c r="J2" s="273"/>
      <c r="K2" s="273"/>
    </row>
    <row r="3" spans="9:11" ht="12.75">
      <c r="I3" s="273"/>
      <c r="J3" s="273"/>
      <c r="K3" s="273"/>
    </row>
    <row r="4" spans="9:11" ht="12.75">
      <c r="I4" s="273"/>
      <c r="J4" s="273"/>
      <c r="K4" s="273"/>
    </row>
    <row r="5" spans="9:11" ht="12.75">
      <c r="I5" s="273"/>
      <c r="J5" s="273"/>
      <c r="K5" s="273"/>
    </row>
    <row r="6" spans="2:11" ht="18.75">
      <c r="B6" s="22"/>
      <c r="I6" s="273"/>
      <c r="J6" s="273"/>
      <c r="K6" s="273"/>
    </row>
    <row r="7" spans="2:11" ht="264" customHeight="1">
      <c r="B7" s="22"/>
      <c r="C7" s="22"/>
      <c r="I7" s="273"/>
      <c r="J7" s="273"/>
      <c r="K7" s="273"/>
    </row>
    <row r="8" spans="1:12" s="54" customFormat="1" ht="128.25" customHeight="1">
      <c r="A8" s="277" t="s">
        <v>381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</row>
    <row r="10" spans="1:12" ht="12.75">
      <c r="A10" s="296" t="s">
        <v>233</v>
      </c>
      <c r="B10" s="296" t="s">
        <v>332</v>
      </c>
      <c r="C10" s="296"/>
      <c r="D10" s="296"/>
      <c r="E10" s="296"/>
      <c r="F10" s="296" t="s">
        <v>238</v>
      </c>
      <c r="G10" s="297" t="s">
        <v>235</v>
      </c>
      <c r="H10" s="297" t="s">
        <v>333</v>
      </c>
      <c r="I10" s="297" t="s">
        <v>234</v>
      </c>
      <c r="J10" s="296" t="s">
        <v>334</v>
      </c>
      <c r="K10" s="296"/>
      <c r="L10" s="296"/>
    </row>
    <row r="11" spans="1:12" ht="12.75">
      <c r="A11" s="296" t="s">
        <v>239</v>
      </c>
      <c r="B11" s="296" t="s">
        <v>239</v>
      </c>
      <c r="C11" s="296"/>
      <c r="D11" s="296"/>
      <c r="E11" s="296"/>
      <c r="F11" s="296" t="s">
        <v>239</v>
      </c>
      <c r="G11" s="297" t="s">
        <v>239</v>
      </c>
      <c r="H11" s="297" t="s">
        <v>239</v>
      </c>
      <c r="I11" s="297" t="s">
        <v>239</v>
      </c>
      <c r="J11" s="181" t="s">
        <v>291</v>
      </c>
      <c r="K11" s="181" t="s">
        <v>315</v>
      </c>
      <c r="L11" s="181" t="s">
        <v>353</v>
      </c>
    </row>
    <row r="12" spans="1:12" ht="12.75">
      <c r="A12" s="182" t="s">
        <v>242</v>
      </c>
      <c r="B12" s="182" t="s">
        <v>283</v>
      </c>
      <c r="C12" s="182" t="s">
        <v>335</v>
      </c>
      <c r="D12" s="182" t="s">
        <v>336</v>
      </c>
      <c r="E12" s="182" t="s">
        <v>337</v>
      </c>
      <c r="F12" s="182" t="s">
        <v>338</v>
      </c>
      <c r="G12" s="180" t="s">
        <v>339</v>
      </c>
      <c r="H12" s="180" t="s">
        <v>340</v>
      </c>
      <c r="I12" s="180" t="s">
        <v>341</v>
      </c>
      <c r="J12" s="182" t="s">
        <v>183</v>
      </c>
      <c r="K12" s="182" t="s">
        <v>175</v>
      </c>
      <c r="L12" s="182" t="s">
        <v>342</v>
      </c>
    </row>
    <row r="13" spans="1:12" ht="12.75">
      <c r="A13" s="183" t="s">
        <v>176</v>
      </c>
      <c r="B13" s="183"/>
      <c r="C13" s="183"/>
      <c r="D13" s="183"/>
      <c r="E13" s="183"/>
      <c r="F13" s="183"/>
      <c r="G13" s="184"/>
      <c r="H13" s="184"/>
      <c r="I13" s="184"/>
      <c r="J13" s="185">
        <f>прил5!J13</f>
        <v>2083.0679999999998</v>
      </c>
      <c r="K13" s="185">
        <f>прил5!K13</f>
        <v>1318.9499999999998</v>
      </c>
      <c r="L13" s="185">
        <f>прил5!L13</f>
        <v>1331.8099999999997</v>
      </c>
    </row>
    <row r="14" spans="1:12" ht="25.5">
      <c r="A14" s="192" t="s">
        <v>382</v>
      </c>
      <c r="B14" s="192">
        <v>65</v>
      </c>
      <c r="C14" s="192">
        <v>1</v>
      </c>
      <c r="D14" s="192"/>
      <c r="E14" s="192"/>
      <c r="F14" s="192"/>
      <c r="G14" s="192"/>
      <c r="H14" s="192"/>
      <c r="I14" s="192"/>
      <c r="J14" s="193">
        <f>J15+J23</f>
        <v>558.79</v>
      </c>
      <c r="K14" s="193">
        <f>K15+K23</f>
        <v>308.4</v>
      </c>
      <c r="L14" s="193">
        <f>L15+L23</f>
        <v>308.4</v>
      </c>
    </row>
    <row r="15" spans="1:12" ht="12.75">
      <c r="A15" s="187" t="s">
        <v>345</v>
      </c>
      <c r="B15" s="184">
        <v>65</v>
      </c>
      <c r="C15" s="184">
        <v>1</v>
      </c>
      <c r="D15" s="184" t="s">
        <v>107</v>
      </c>
      <c r="E15" s="184"/>
      <c r="F15" s="184"/>
      <c r="G15" s="188"/>
      <c r="H15" s="188"/>
      <c r="I15" s="188"/>
      <c r="J15" s="186">
        <f>J16</f>
        <v>308.4</v>
      </c>
      <c r="K15" s="186">
        <f>K16</f>
        <v>308.4</v>
      </c>
      <c r="L15" s="186">
        <f>L16</f>
        <v>308.4</v>
      </c>
    </row>
    <row r="16" spans="1:12" ht="12.75">
      <c r="A16" s="187" t="s">
        <v>220</v>
      </c>
      <c r="B16" s="187">
        <v>65</v>
      </c>
      <c r="C16" s="187">
        <v>1</v>
      </c>
      <c r="D16" s="191" t="s">
        <v>107</v>
      </c>
      <c r="E16" s="184">
        <v>41000</v>
      </c>
      <c r="F16" s="184"/>
      <c r="G16" s="184"/>
      <c r="H16" s="184"/>
      <c r="I16" s="184"/>
      <c r="J16" s="186">
        <f aca="true" t="shared" si="0" ref="J16:L21">J17</f>
        <v>308.4</v>
      </c>
      <c r="K16" s="186">
        <f t="shared" si="0"/>
        <v>308.4</v>
      </c>
      <c r="L16" s="186">
        <f t="shared" si="0"/>
        <v>308.4</v>
      </c>
    </row>
    <row r="17" spans="1:12" ht="25.5">
      <c r="A17" s="187" t="s">
        <v>210</v>
      </c>
      <c r="B17" s="187">
        <v>65</v>
      </c>
      <c r="C17" s="187">
        <v>1</v>
      </c>
      <c r="D17" s="191" t="s">
        <v>107</v>
      </c>
      <c r="E17" s="187">
        <v>41150</v>
      </c>
      <c r="F17" s="184"/>
      <c r="G17" s="184"/>
      <c r="H17" s="184"/>
      <c r="I17" s="184"/>
      <c r="J17" s="186">
        <f>J18</f>
        <v>308.4</v>
      </c>
      <c r="K17" s="186">
        <f t="shared" si="0"/>
        <v>308.4</v>
      </c>
      <c r="L17" s="186">
        <f t="shared" si="0"/>
        <v>308.4</v>
      </c>
    </row>
    <row r="18" spans="1:12" ht="38.25">
      <c r="A18" s="187" t="s">
        <v>344</v>
      </c>
      <c r="B18" s="187">
        <v>65</v>
      </c>
      <c r="C18" s="187">
        <v>1</v>
      </c>
      <c r="D18" s="191" t="s">
        <v>107</v>
      </c>
      <c r="E18" s="187">
        <v>41150</v>
      </c>
      <c r="F18" s="187">
        <v>100</v>
      </c>
      <c r="G18" s="187"/>
      <c r="H18" s="187"/>
      <c r="I18" s="187"/>
      <c r="J18" s="189">
        <f>J19</f>
        <v>308.4</v>
      </c>
      <c r="K18" s="189">
        <f t="shared" si="0"/>
        <v>308.4</v>
      </c>
      <c r="L18" s="189">
        <f t="shared" si="0"/>
        <v>308.4</v>
      </c>
    </row>
    <row r="19" spans="1:12" ht="20.25" customHeight="1">
      <c r="A19" s="187" t="s">
        <v>196</v>
      </c>
      <c r="B19" s="187">
        <v>65</v>
      </c>
      <c r="C19" s="187">
        <v>1</v>
      </c>
      <c r="D19" s="191" t="s">
        <v>107</v>
      </c>
      <c r="E19" s="187">
        <v>41150</v>
      </c>
      <c r="F19" s="187">
        <v>120</v>
      </c>
      <c r="G19" s="187"/>
      <c r="H19" s="187"/>
      <c r="I19" s="187"/>
      <c r="J19" s="189">
        <f>J20</f>
        <v>308.4</v>
      </c>
      <c r="K19" s="189">
        <f t="shared" si="0"/>
        <v>308.4</v>
      </c>
      <c r="L19" s="189">
        <f t="shared" si="0"/>
        <v>308.4</v>
      </c>
    </row>
    <row r="20" spans="1:12" ht="12.75">
      <c r="A20" s="187" t="s">
        <v>265</v>
      </c>
      <c r="B20" s="187">
        <v>65</v>
      </c>
      <c r="C20" s="187">
        <v>1</v>
      </c>
      <c r="D20" s="191" t="s">
        <v>107</v>
      </c>
      <c r="E20" s="187">
        <v>41150</v>
      </c>
      <c r="F20" s="187">
        <v>120</v>
      </c>
      <c r="G20" s="191" t="s">
        <v>240</v>
      </c>
      <c r="H20" s="190"/>
      <c r="I20" s="190"/>
      <c r="J20" s="189">
        <f t="shared" si="0"/>
        <v>308.4</v>
      </c>
      <c r="K20" s="189">
        <f t="shared" si="0"/>
        <v>308.4</v>
      </c>
      <c r="L20" s="189">
        <f t="shared" si="0"/>
        <v>308.4</v>
      </c>
    </row>
    <row r="21" spans="1:12" ht="25.5">
      <c r="A21" s="187" t="s">
        <v>231</v>
      </c>
      <c r="B21" s="187">
        <v>65</v>
      </c>
      <c r="C21" s="187">
        <v>1</v>
      </c>
      <c r="D21" s="191" t="s">
        <v>107</v>
      </c>
      <c r="E21" s="187">
        <v>41150</v>
      </c>
      <c r="F21" s="187">
        <v>120</v>
      </c>
      <c r="G21" s="191" t="s">
        <v>240</v>
      </c>
      <c r="H21" s="191" t="s">
        <v>182</v>
      </c>
      <c r="I21" s="187"/>
      <c r="J21" s="189">
        <f t="shared" si="0"/>
        <v>308.4</v>
      </c>
      <c r="K21" s="189">
        <f t="shared" si="0"/>
        <v>308.4</v>
      </c>
      <c r="L21" s="189">
        <f t="shared" si="0"/>
        <v>308.4</v>
      </c>
    </row>
    <row r="22" spans="1:12" ht="12.75">
      <c r="A22" s="194" t="s">
        <v>383</v>
      </c>
      <c r="B22" s="194">
        <v>65</v>
      </c>
      <c r="C22" s="194">
        <v>1</v>
      </c>
      <c r="D22" s="195" t="s">
        <v>107</v>
      </c>
      <c r="E22" s="194">
        <v>41150</v>
      </c>
      <c r="F22" s="194">
        <v>120</v>
      </c>
      <c r="G22" s="195" t="s">
        <v>240</v>
      </c>
      <c r="H22" s="195" t="s">
        <v>182</v>
      </c>
      <c r="I22" s="194">
        <v>921</v>
      </c>
      <c r="J22" s="196">
        <f>прил5!J20</f>
        <v>308.4</v>
      </c>
      <c r="K22" s="196">
        <f>прил5!K20</f>
        <v>308.4</v>
      </c>
      <c r="L22" s="196">
        <f>прил5!L20</f>
        <v>308.4</v>
      </c>
    </row>
    <row r="23" spans="1:12" ht="12.75">
      <c r="A23" s="187" t="s">
        <v>345</v>
      </c>
      <c r="B23" s="184">
        <v>65</v>
      </c>
      <c r="C23" s="184">
        <v>2</v>
      </c>
      <c r="D23" s="184" t="s">
        <v>107</v>
      </c>
      <c r="E23" s="184"/>
      <c r="F23" s="184"/>
      <c r="G23" s="188"/>
      <c r="H23" s="188"/>
      <c r="I23" s="188"/>
      <c r="J23" s="186">
        <f>J24+J30</f>
        <v>250.39</v>
      </c>
      <c r="K23" s="186">
        <f>K24</f>
        <v>0</v>
      </c>
      <c r="L23" s="186">
        <f>L24</f>
        <v>0</v>
      </c>
    </row>
    <row r="24" spans="1:12" ht="38.25">
      <c r="A24" s="187" t="s">
        <v>120</v>
      </c>
      <c r="B24" s="187">
        <v>65</v>
      </c>
      <c r="C24" s="187">
        <v>2</v>
      </c>
      <c r="D24" s="191" t="s">
        <v>107</v>
      </c>
      <c r="E24" s="184">
        <v>44205</v>
      </c>
      <c r="F24" s="184"/>
      <c r="G24" s="184"/>
      <c r="H24" s="184"/>
      <c r="I24" s="184"/>
      <c r="J24" s="186">
        <f>J25</f>
        <v>233.5</v>
      </c>
      <c r="K24" s="186">
        <f aca="true" t="shared" si="1" ref="J24:L28">K25</f>
        <v>0</v>
      </c>
      <c r="L24" s="186">
        <f t="shared" si="1"/>
        <v>0</v>
      </c>
    </row>
    <row r="25" spans="1:12" ht="38.25">
      <c r="A25" s="187" t="s">
        <v>344</v>
      </c>
      <c r="B25" s="187">
        <v>65</v>
      </c>
      <c r="C25" s="187">
        <v>2</v>
      </c>
      <c r="D25" s="191" t="s">
        <v>107</v>
      </c>
      <c r="E25" s="187">
        <v>44205</v>
      </c>
      <c r="F25" s="187">
        <v>100</v>
      </c>
      <c r="G25" s="187"/>
      <c r="H25" s="187"/>
      <c r="I25" s="187"/>
      <c r="J25" s="189">
        <f>J26</f>
        <v>233.5</v>
      </c>
      <c r="K25" s="189">
        <f t="shared" si="1"/>
        <v>0</v>
      </c>
      <c r="L25" s="189">
        <f t="shared" si="1"/>
        <v>0</v>
      </c>
    </row>
    <row r="26" spans="1:12" ht="12.75">
      <c r="A26" s="187" t="s">
        <v>196</v>
      </c>
      <c r="B26" s="187">
        <v>65</v>
      </c>
      <c r="C26" s="187">
        <v>2</v>
      </c>
      <c r="D26" s="191" t="s">
        <v>107</v>
      </c>
      <c r="E26" s="187">
        <v>44205</v>
      </c>
      <c r="F26" s="187">
        <v>120</v>
      </c>
      <c r="G26" s="187"/>
      <c r="H26" s="187"/>
      <c r="I26" s="187"/>
      <c r="J26" s="189">
        <f>J27</f>
        <v>233.5</v>
      </c>
      <c r="K26" s="189">
        <f t="shared" si="1"/>
        <v>0</v>
      </c>
      <c r="L26" s="189">
        <f t="shared" si="1"/>
        <v>0</v>
      </c>
    </row>
    <row r="27" spans="1:12" ht="12.75">
      <c r="A27" s="187" t="s">
        <v>265</v>
      </c>
      <c r="B27" s="187">
        <v>65</v>
      </c>
      <c r="C27" s="187">
        <v>2</v>
      </c>
      <c r="D27" s="191" t="s">
        <v>107</v>
      </c>
      <c r="E27" s="187">
        <v>44205</v>
      </c>
      <c r="F27" s="187">
        <v>120</v>
      </c>
      <c r="G27" s="191" t="s">
        <v>240</v>
      </c>
      <c r="H27" s="190"/>
      <c r="I27" s="190"/>
      <c r="J27" s="189">
        <f t="shared" si="1"/>
        <v>233.5</v>
      </c>
      <c r="K27" s="189">
        <f t="shared" si="1"/>
        <v>0</v>
      </c>
      <c r="L27" s="189">
        <f t="shared" si="1"/>
        <v>0</v>
      </c>
    </row>
    <row r="28" spans="1:12" ht="25.5">
      <c r="A28" s="187" t="s">
        <v>231</v>
      </c>
      <c r="B28" s="187">
        <v>65</v>
      </c>
      <c r="C28" s="187">
        <v>2</v>
      </c>
      <c r="D28" s="191" t="s">
        <v>107</v>
      </c>
      <c r="E28" s="187">
        <v>44205</v>
      </c>
      <c r="F28" s="187">
        <v>120</v>
      </c>
      <c r="G28" s="191" t="s">
        <v>240</v>
      </c>
      <c r="H28" s="191" t="s">
        <v>241</v>
      </c>
      <c r="I28" s="187"/>
      <c r="J28" s="189">
        <f t="shared" si="1"/>
        <v>233.5</v>
      </c>
      <c r="K28" s="189">
        <f t="shared" si="1"/>
        <v>0</v>
      </c>
      <c r="L28" s="189">
        <f t="shared" si="1"/>
        <v>0</v>
      </c>
    </row>
    <row r="29" spans="1:12" ht="12.75">
      <c r="A29" s="194" t="s">
        <v>383</v>
      </c>
      <c r="B29" s="194">
        <v>65</v>
      </c>
      <c r="C29" s="194">
        <v>2</v>
      </c>
      <c r="D29" s="195" t="s">
        <v>107</v>
      </c>
      <c r="E29" s="194">
        <v>44205</v>
      </c>
      <c r="F29" s="194">
        <v>120</v>
      </c>
      <c r="G29" s="195" t="s">
        <v>240</v>
      </c>
      <c r="H29" s="195" t="s">
        <v>241</v>
      </c>
      <c r="I29" s="194">
        <v>921</v>
      </c>
      <c r="J29" s="196">
        <f>прил5!J25</f>
        <v>233.5</v>
      </c>
      <c r="K29" s="196">
        <f>прил5!K22</f>
        <v>0</v>
      </c>
      <c r="L29" s="196">
        <f>прил5!L22</f>
        <v>0</v>
      </c>
    </row>
    <row r="30" spans="1:12" ht="25.5">
      <c r="A30" s="187" t="s">
        <v>346</v>
      </c>
      <c r="B30" s="187">
        <v>65</v>
      </c>
      <c r="C30" s="187">
        <v>2</v>
      </c>
      <c r="D30" s="191" t="s">
        <v>107</v>
      </c>
      <c r="E30" s="187">
        <v>41120</v>
      </c>
      <c r="F30" s="187">
        <v>200</v>
      </c>
      <c r="G30" s="187"/>
      <c r="H30" s="187"/>
      <c r="I30" s="187"/>
      <c r="J30" s="189">
        <f>J31</f>
        <v>16.89</v>
      </c>
      <c r="K30" s="189"/>
      <c r="L30" s="189"/>
    </row>
    <row r="31" spans="1:12" ht="25.5">
      <c r="A31" s="187" t="s">
        <v>197</v>
      </c>
      <c r="B31" s="187">
        <v>65</v>
      </c>
      <c r="C31" s="187">
        <v>2</v>
      </c>
      <c r="D31" s="191" t="s">
        <v>107</v>
      </c>
      <c r="E31" s="187">
        <v>41120</v>
      </c>
      <c r="F31" s="187">
        <v>240</v>
      </c>
      <c r="G31" s="187"/>
      <c r="H31" s="187"/>
      <c r="I31" s="187"/>
      <c r="J31" s="189">
        <f>J32</f>
        <v>16.89</v>
      </c>
      <c r="K31" s="189"/>
      <c r="L31" s="189"/>
    </row>
    <row r="32" spans="1:12" ht="12.75">
      <c r="A32" s="187" t="s">
        <v>230</v>
      </c>
      <c r="B32" s="187">
        <v>65</v>
      </c>
      <c r="C32" s="187">
        <v>2</v>
      </c>
      <c r="D32" s="191" t="s">
        <v>107</v>
      </c>
      <c r="E32" s="187">
        <v>41120</v>
      </c>
      <c r="F32" s="187">
        <v>240</v>
      </c>
      <c r="G32" s="191" t="s">
        <v>240</v>
      </c>
      <c r="H32" s="190"/>
      <c r="I32" s="190"/>
      <c r="J32" s="189">
        <f>J33</f>
        <v>16.89</v>
      </c>
      <c r="K32" s="189"/>
      <c r="L32" s="189"/>
    </row>
    <row r="33" spans="1:12" ht="12.75">
      <c r="A33" s="187" t="s">
        <v>265</v>
      </c>
      <c r="B33" s="187">
        <v>65</v>
      </c>
      <c r="C33" s="187">
        <v>2</v>
      </c>
      <c r="D33" s="191" t="s">
        <v>107</v>
      </c>
      <c r="E33" s="187">
        <v>41120</v>
      </c>
      <c r="F33" s="187">
        <v>240</v>
      </c>
      <c r="G33" s="191" t="s">
        <v>240</v>
      </c>
      <c r="H33" s="191" t="s">
        <v>241</v>
      </c>
      <c r="I33" s="187"/>
      <c r="J33" s="189">
        <f>J34</f>
        <v>16.89</v>
      </c>
      <c r="K33" s="189"/>
      <c r="L33" s="189"/>
    </row>
    <row r="34" spans="1:12" ht="12.75">
      <c r="A34" s="194" t="s">
        <v>383</v>
      </c>
      <c r="B34" s="194">
        <v>65</v>
      </c>
      <c r="C34" s="194">
        <v>2</v>
      </c>
      <c r="D34" s="195" t="s">
        <v>107</v>
      </c>
      <c r="E34" s="194">
        <v>41120</v>
      </c>
      <c r="F34" s="194">
        <v>240</v>
      </c>
      <c r="G34" s="195" t="s">
        <v>240</v>
      </c>
      <c r="H34" s="195" t="s">
        <v>241</v>
      </c>
      <c r="I34" s="194">
        <v>921</v>
      </c>
      <c r="J34" s="196">
        <f>прил5!J26</f>
        <v>16.89</v>
      </c>
      <c r="K34" s="196"/>
      <c r="L34" s="196"/>
    </row>
    <row r="35" spans="1:12" ht="25.5">
      <c r="A35" s="192" t="s">
        <v>382</v>
      </c>
      <c r="B35" s="192">
        <v>65</v>
      </c>
      <c r="C35" s="192">
        <v>2</v>
      </c>
      <c r="D35" s="192"/>
      <c r="E35" s="192"/>
      <c r="F35" s="192"/>
      <c r="G35" s="192"/>
      <c r="H35" s="192"/>
      <c r="I35" s="192"/>
      <c r="J35" s="193">
        <f>J36+J42</f>
        <v>792.16</v>
      </c>
      <c r="K35" s="193">
        <f>K36+K42</f>
        <v>419.7</v>
      </c>
      <c r="L35" s="193">
        <f>L36+L42</f>
        <v>431.02</v>
      </c>
    </row>
    <row r="36" spans="1:12" ht="38.25">
      <c r="A36" s="187" t="s">
        <v>120</v>
      </c>
      <c r="B36" s="187">
        <v>65</v>
      </c>
      <c r="C36" s="187">
        <v>2</v>
      </c>
      <c r="D36" s="191" t="s">
        <v>107</v>
      </c>
      <c r="E36" s="184">
        <v>44205</v>
      </c>
      <c r="F36" s="184"/>
      <c r="G36" s="184"/>
      <c r="H36" s="184"/>
      <c r="I36" s="184"/>
      <c r="J36" s="186">
        <f>J37</f>
        <v>0</v>
      </c>
      <c r="K36" s="186">
        <f aca="true" t="shared" si="2" ref="J36:L53">K37</f>
        <v>0</v>
      </c>
      <c r="L36" s="186">
        <f t="shared" si="2"/>
        <v>0</v>
      </c>
    </row>
    <row r="37" spans="1:12" ht="12.75">
      <c r="A37" s="187" t="s">
        <v>196</v>
      </c>
      <c r="B37" s="187">
        <v>65</v>
      </c>
      <c r="C37" s="187">
        <v>2</v>
      </c>
      <c r="D37" s="191" t="s">
        <v>107</v>
      </c>
      <c r="E37" s="187">
        <v>44205</v>
      </c>
      <c r="F37" s="187">
        <v>100</v>
      </c>
      <c r="G37" s="187"/>
      <c r="H37" s="187"/>
      <c r="I37" s="187"/>
      <c r="J37" s="189">
        <f>J38</f>
        <v>0</v>
      </c>
      <c r="K37" s="189">
        <f t="shared" si="2"/>
        <v>0</v>
      </c>
      <c r="L37" s="189">
        <f t="shared" si="2"/>
        <v>0</v>
      </c>
    </row>
    <row r="38" spans="1:12" ht="12.75">
      <c r="A38" s="187" t="s">
        <v>265</v>
      </c>
      <c r="B38" s="187">
        <v>65</v>
      </c>
      <c r="C38" s="187">
        <v>2</v>
      </c>
      <c r="D38" s="191" t="s">
        <v>107</v>
      </c>
      <c r="E38" s="187">
        <v>44205</v>
      </c>
      <c r="F38" s="187">
        <v>120</v>
      </c>
      <c r="G38" s="187"/>
      <c r="H38" s="187"/>
      <c r="I38" s="187"/>
      <c r="J38" s="189">
        <f>J39</f>
        <v>0</v>
      </c>
      <c r="K38" s="189">
        <f t="shared" si="2"/>
        <v>0</v>
      </c>
      <c r="L38" s="189">
        <f t="shared" si="2"/>
        <v>0</v>
      </c>
    </row>
    <row r="39" spans="1:12" ht="25.5">
      <c r="A39" s="187" t="s">
        <v>231</v>
      </c>
      <c r="B39" s="187">
        <v>65</v>
      </c>
      <c r="C39" s="187">
        <v>2</v>
      </c>
      <c r="D39" s="191" t="s">
        <v>107</v>
      </c>
      <c r="E39" s="187">
        <v>44205</v>
      </c>
      <c r="F39" s="187">
        <v>120</v>
      </c>
      <c r="G39" s="191" t="s">
        <v>240</v>
      </c>
      <c r="H39" s="190"/>
      <c r="I39" s="190"/>
      <c r="J39" s="189">
        <f t="shared" si="2"/>
        <v>0</v>
      </c>
      <c r="K39" s="189">
        <f t="shared" si="2"/>
        <v>0</v>
      </c>
      <c r="L39" s="189">
        <f t="shared" si="2"/>
        <v>0</v>
      </c>
    </row>
    <row r="40" spans="1:12" ht="12.75">
      <c r="A40" s="187" t="s">
        <v>343</v>
      </c>
      <c r="B40" s="187">
        <v>65</v>
      </c>
      <c r="C40" s="187">
        <v>2</v>
      </c>
      <c r="D40" s="191" t="s">
        <v>107</v>
      </c>
      <c r="E40" s="187">
        <v>44205</v>
      </c>
      <c r="F40" s="187">
        <v>120</v>
      </c>
      <c r="G40" s="191" t="s">
        <v>240</v>
      </c>
      <c r="H40" s="191" t="s">
        <v>241</v>
      </c>
      <c r="I40" s="187"/>
      <c r="J40" s="189">
        <f t="shared" si="2"/>
        <v>0</v>
      </c>
      <c r="K40" s="189">
        <f t="shared" si="2"/>
        <v>0</v>
      </c>
      <c r="L40" s="189">
        <f t="shared" si="2"/>
        <v>0</v>
      </c>
    </row>
    <row r="41" spans="1:12" ht="12.75">
      <c r="A41" s="194" t="s">
        <v>383</v>
      </c>
      <c r="B41" s="194">
        <v>65</v>
      </c>
      <c r="C41" s="194">
        <v>2</v>
      </c>
      <c r="D41" s="195" t="s">
        <v>107</v>
      </c>
      <c r="E41" s="194">
        <v>44205</v>
      </c>
      <c r="F41" s="194">
        <v>120</v>
      </c>
      <c r="G41" s="195" t="s">
        <v>240</v>
      </c>
      <c r="H41" s="195" t="s">
        <v>241</v>
      </c>
      <c r="I41" s="194">
        <v>921</v>
      </c>
      <c r="J41" s="196">
        <v>0</v>
      </c>
      <c r="K41" s="196">
        <v>0</v>
      </c>
      <c r="L41" s="196">
        <v>0</v>
      </c>
    </row>
    <row r="42" spans="1:12" ht="38.25">
      <c r="A42" s="187" t="s">
        <v>120</v>
      </c>
      <c r="B42" s="187">
        <v>65</v>
      </c>
      <c r="C42" s="187">
        <v>2</v>
      </c>
      <c r="D42" s="191" t="s">
        <v>107</v>
      </c>
      <c r="E42" s="184">
        <v>41000</v>
      </c>
      <c r="F42" s="184"/>
      <c r="G42" s="184"/>
      <c r="H42" s="184"/>
      <c r="I42" s="184"/>
      <c r="J42" s="186">
        <f>J43+J48+J53</f>
        <v>792.16</v>
      </c>
      <c r="K42" s="186">
        <f>K43+K48+K53</f>
        <v>419.7</v>
      </c>
      <c r="L42" s="186">
        <f>L43+L48+L53</f>
        <v>431.02</v>
      </c>
    </row>
    <row r="43" spans="1:12" ht="38.25">
      <c r="A43" s="187" t="s">
        <v>344</v>
      </c>
      <c r="B43" s="187">
        <v>65</v>
      </c>
      <c r="C43" s="187">
        <v>2</v>
      </c>
      <c r="D43" s="191" t="s">
        <v>107</v>
      </c>
      <c r="E43" s="187">
        <v>41110</v>
      </c>
      <c r="F43" s="187">
        <v>100</v>
      </c>
      <c r="G43" s="187"/>
      <c r="H43" s="187"/>
      <c r="I43" s="187"/>
      <c r="J43" s="189">
        <f>J44</f>
        <v>656.81</v>
      </c>
      <c r="K43" s="189">
        <f t="shared" si="2"/>
        <v>400</v>
      </c>
      <c r="L43" s="189">
        <f t="shared" si="2"/>
        <v>400</v>
      </c>
    </row>
    <row r="44" spans="1:12" ht="12.75">
      <c r="A44" s="187" t="s">
        <v>220</v>
      </c>
      <c r="B44" s="187">
        <v>65</v>
      </c>
      <c r="C44" s="187">
        <v>2</v>
      </c>
      <c r="D44" s="191" t="s">
        <v>107</v>
      </c>
      <c r="E44" s="187">
        <v>41110</v>
      </c>
      <c r="F44" s="187">
        <v>120</v>
      </c>
      <c r="G44" s="187"/>
      <c r="H44" s="187"/>
      <c r="I44" s="187"/>
      <c r="J44" s="189">
        <f>J45</f>
        <v>656.81</v>
      </c>
      <c r="K44" s="189">
        <f t="shared" si="2"/>
        <v>400</v>
      </c>
      <c r="L44" s="189">
        <f t="shared" si="2"/>
        <v>400</v>
      </c>
    </row>
    <row r="45" spans="1:12" ht="25.5">
      <c r="A45" s="187" t="s">
        <v>221</v>
      </c>
      <c r="B45" s="187">
        <v>65</v>
      </c>
      <c r="C45" s="187">
        <v>2</v>
      </c>
      <c r="D45" s="191" t="s">
        <v>107</v>
      </c>
      <c r="E45" s="187">
        <v>41110</v>
      </c>
      <c r="F45" s="187">
        <v>120</v>
      </c>
      <c r="G45" s="191" t="s">
        <v>240</v>
      </c>
      <c r="H45" s="190"/>
      <c r="I45" s="190"/>
      <c r="J45" s="189">
        <f t="shared" si="2"/>
        <v>656.81</v>
      </c>
      <c r="K45" s="189">
        <f t="shared" si="2"/>
        <v>400</v>
      </c>
      <c r="L45" s="189">
        <f t="shared" si="2"/>
        <v>400</v>
      </c>
    </row>
    <row r="46" spans="1:12" ht="12.75">
      <c r="A46" s="187" t="s">
        <v>265</v>
      </c>
      <c r="B46" s="187">
        <v>65</v>
      </c>
      <c r="C46" s="187">
        <v>2</v>
      </c>
      <c r="D46" s="191" t="s">
        <v>107</v>
      </c>
      <c r="E46" s="187">
        <v>41110</v>
      </c>
      <c r="F46" s="187">
        <v>120</v>
      </c>
      <c r="G46" s="191" t="s">
        <v>240</v>
      </c>
      <c r="H46" s="191" t="s">
        <v>241</v>
      </c>
      <c r="I46" s="187"/>
      <c r="J46" s="189">
        <f t="shared" si="2"/>
        <v>656.81</v>
      </c>
      <c r="K46" s="189">
        <f t="shared" si="2"/>
        <v>400</v>
      </c>
      <c r="L46" s="189">
        <f t="shared" si="2"/>
        <v>400</v>
      </c>
    </row>
    <row r="47" spans="1:12" ht="12.75">
      <c r="A47" s="194" t="s">
        <v>383</v>
      </c>
      <c r="B47" s="194">
        <v>65</v>
      </c>
      <c r="C47" s="194">
        <v>2</v>
      </c>
      <c r="D47" s="195" t="s">
        <v>107</v>
      </c>
      <c r="E47" s="194">
        <v>41110</v>
      </c>
      <c r="F47" s="194">
        <v>120</v>
      </c>
      <c r="G47" s="195" t="s">
        <v>240</v>
      </c>
      <c r="H47" s="195" t="s">
        <v>241</v>
      </c>
      <c r="I47" s="194">
        <v>921</v>
      </c>
      <c r="J47" s="196">
        <f>прил5!J33</f>
        <v>656.81</v>
      </c>
      <c r="K47" s="196">
        <f>прил5!K33</f>
        <v>400</v>
      </c>
      <c r="L47" s="196">
        <f>прил5!L33</f>
        <v>400</v>
      </c>
    </row>
    <row r="48" spans="1:12" ht="25.5">
      <c r="A48" s="187" t="s">
        <v>346</v>
      </c>
      <c r="B48" s="187">
        <v>65</v>
      </c>
      <c r="C48" s="187">
        <v>2</v>
      </c>
      <c r="D48" s="191" t="s">
        <v>107</v>
      </c>
      <c r="E48" s="187">
        <v>41120</v>
      </c>
      <c r="F48" s="187">
        <v>200</v>
      </c>
      <c r="G48" s="187"/>
      <c r="H48" s="187"/>
      <c r="I48" s="187"/>
      <c r="J48" s="189">
        <f>J49</f>
        <v>135.35</v>
      </c>
      <c r="K48" s="189">
        <f t="shared" si="2"/>
        <v>19.7</v>
      </c>
      <c r="L48" s="189">
        <f t="shared" si="2"/>
        <v>31.02</v>
      </c>
    </row>
    <row r="49" spans="1:12" ht="25.5">
      <c r="A49" s="187" t="s">
        <v>197</v>
      </c>
      <c r="B49" s="187">
        <v>65</v>
      </c>
      <c r="C49" s="187">
        <v>2</v>
      </c>
      <c r="D49" s="191" t="s">
        <v>107</v>
      </c>
      <c r="E49" s="187">
        <v>41120</v>
      </c>
      <c r="F49" s="187">
        <v>240</v>
      </c>
      <c r="G49" s="187"/>
      <c r="H49" s="187"/>
      <c r="I49" s="187"/>
      <c r="J49" s="189">
        <f>J50</f>
        <v>135.35</v>
      </c>
      <c r="K49" s="189">
        <f t="shared" si="2"/>
        <v>19.7</v>
      </c>
      <c r="L49" s="189">
        <f t="shared" si="2"/>
        <v>31.02</v>
      </c>
    </row>
    <row r="50" spans="1:12" ht="12.75">
      <c r="A50" s="187" t="s">
        <v>230</v>
      </c>
      <c r="B50" s="187">
        <v>65</v>
      </c>
      <c r="C50" s="187">
        <v>2</v>
      </c>
      <c r="D50" s="191" t="s">
        <v>107</v>
      </c>
      <c r="E50" s="187">
        <v>41120</v>
      </c>
      <c r="F50" s="187">
        <v>240</v>
      </c>
      <c r="G50" s="191" t="s">
        <v>240</v>
      </c>
      <c r="H50" s="190"/>
      <c r="I50" s="190"/>
      <c r="J50" s="189">
        <f t="shared" si="2"/>
        <v>135.35</v>
      </c>
      <c r="K50" s="189">
        <f t="shared" si="2"/>
        <v>19.7</v>
      </c>
      <c r="L50" s="189">
        <f t="shared" si="2"/>
        <v>31.02</v>
      </c>
    </row>
    <row r="51" spans="1:12" ht="12.75">
      <c r="A51" s="187" t="s">
        <v>265</v>
      </c>
      <c r="B51" s="187">
        <v>65</v>
      </c>
      <c r="C51" s="187">
        <v>2</v>
      </c>
      <c r="D51" s="191" t="s">
        <v>107</v>
      </c>
      <c r="E51" s="187">
        <v>41120</v>
      </c>
      <c r="F51" s="187">
        <v>240</v>
      </c>
      <c r="G51" s="191" t="s">
        <v>240</v>
      </c>
      <c r="H51" s="191" t="s">
        <v>241</v>
      </c>
      <c r="I51" s="187"/>
      <c r="J51" s="189">
        <f>прил5!J36</f>
        <v>135.35</v>
      </c>
      <c r="K51" s="189">
        <f t="shared" si="2"/>
        <v>19.7</v>
      </c>
      <c r="L51" s="189">
        <f t="shared" si="2"/>
        <v>31.02</v>
      </c>
    </row>
    <row r="52" spans="1:12" ht="12.75">
      <c r="A52" s="194" t="s">
        <v>383</v>
      </c>
      <c r="B52" s="194">
        <v>65</v>
      </c>
      <c r="C52" s="194">
        <v>2</v>
      </c>
      <c r="D52" s="195" t="s">
        <v>107</v>
      </c>
      <c r="E52" s="194">
        <v>41120</v>
      </c>
      <c r="F52" s="194">
        <v>240</v>
      </c>
      <c r="G52" s="195" t="s">
        <v>240</v>
      </c>
      <c r="H52" s="195" t="s">
        <v>241</v>
      </c>
      <c r="I52" s="194">
        <v>921</v>
      </c>
      <c r="J52" s="196">
        <f>прил5!J36</f>
        <v>135.35</v>
      </c>
      <c r="K52" s="196">
        <f>прил5!K36</f>
        <v>19.7</v>
      </c>
      <c r="L52" s="196">
        <f>прил5!L36</f>
        <v>31.02</v>
      </c>
    </row>
    <row r="53" spans="1:12" ht="12.75">
      <c r="A53" s="187" t="s">
        <v>347</v>
      </c>
      <c r="B53" s="187">
        <v>65</v>
      </c>
      <c r="C53" s="187">
        <v>2</v>
      </c>
      <c r="D53" s="191" t="s">
        <v>107</v>
      </c>
      <c r="E53" s="187">
        <v>41120</v>
      </c>
      <c r="F53" s="187">
        <v>800</v>
      </c>
      <c r="G53" s="187"/>
      <c r="H53" s="187"/>
      <c r="I53" s="187"/>
      <c r="J53" s="189">
        <f>J54</f>
        <v>0</v>
      </c>
      <c r="K53" s="189">
        <f t="shared" si="2"/>
        <v>0</v>
      </c>
      <c r="L53" s="189">
        <f t="shared" si="2"/>
        <v>0</v>
      </c>
    </row>
    <row r="54" spans="1:12" ht="12.75">
      <c r="A54" s="187" t="s">
        <v>201</v>
      </c>
      <c r="B54" s="187">
        <v>65</v>
      </c>
      <c r="C54" s="187">
        <v>2</v>
      </c>
      <c r="D54" s="191" t="s">
        <v>107</v>
      </c>
      <c r="E54" s="187">
        <v>41120</v>
      </c>
      <c r="F54" s="187">
        <v>850</v>
      </c>
      <c r="G54" s="187"/>
      <c r="H54" s="187"/>
      <c r="I54" s="187"/>
      <c r="J54" s="189">
        <f>J55</f>
        <v>0</v>
      </c>
      <c r="K54" s="189">
        <f aca="true" t="shared" si="3" ref="J54:L56">K55</f>
        <v>0</v>
      </c>
      <c r="L54" s="189">
        <f t="shared" si="3"/>
        <v>0</v>
      </c>
    </row>
    <row r="55" spans="1:12" ht="12.75">
      <c r="A55" s="187" t="s">
        <v>230</v>
      </c>
      <c r="B55" s="187">
        <v>65</v>
      </c>
      <c r="C55" s="187">
        <v>2</v>
      </c>
      <c r="D55" s="191" t="s">
        <v>107</v>
      </c>
      <c r="E55" s="187">
        <v>41120</v>
      </c>
      <c r="F55" s="187">
        <v>850</v>
      </c>
      <c r="G55" s="191" t="s">
        <v>240</v>
      </c>
      <c r="H55" s="190"/>
      <c r="I55" s="190"/>
      <c r="J55" s="189">
        <f t="shared" si="3"/>
        <v>0</v>
      </c>
      <c r="K55" s="189">
        <f t="shared" si="3"/>
        <v>0</v>
      </c>
      <c r="L55" s="189">
        <f t="shared" si="3"/>
        <v>0</v>
      </c>
    </row>
    <row r="56" spans="1:12" ht="12.75">
      <c r="A56" s="187" t="s">
        <v>265</v>
      </c>
      <c r="B56" s="187">
        <v>65</v>
      </c>
      <c r="C56" s="187">
        <v>2</v>
      </c>
      <c r="D56" s="191" t="s">
        <v>107</v>
      </c>
      <c r="E56" s="187">
        <v>41120</v>
      </c>
      <c r="F56" s="187">
        <v>850</v>
      </c>
      <c r="G56" s="191" t="s">
        <v>240</v>
      </c>
      <c r="H56" s="191" t="s">
        <v>241</v>
      </c>
      <c r="I56" s="187"/>
      <c r="J56" s="189">
        <f t="shared" si="3"/>
        <v>0</v>
      </c>
      <c r="K56" s="189">
        <f t="shared" si="3"/>
        <v>0</v>
      </c>
      <c r="L56" s="189">
        <f t="shared" si="3"/>
        <v>0</v>
      </c>
    </row>
    <row r="57" spans="1:12" ht="12.75">
      <c r="A57" s="194" t="s">
        <v>383</v>
      </c>
      <c r="B57" s="194">
        <v>65</v>
      </c>
      <c r="C57" s="194">
        <v>2</v>
      </c>
      <c r="D57" s="195" t="s">
        <v>107</v>
      </c>
      <c r="E57" s="194">
        <v>41120</v>
      </c>
      <c r="F57" s="194">
        <v>850</v>
      </c>
      <c r="G57" s="195" t="s">
        <v>240</v>
      </c>
      <c r="H57" s="195" t="s">
        <v>241</v>
      </c>
      <c r="I57" s="194">
        <v>921</v>
      </c>
      <c r="J57" s="196">
        <v>0</v>
      </c>
      <c r="K57" s="196">
        <v>0</v>
      </c>
      <c r="L57" s="196">
        <v>0</v>
      </c>
    </row>
    <row r="58" spans="1:12" ht="25.5">
      <c r="A58" s="192" t="s">
        <v>105</v>
      </c>
      <c r="B58" s="192">
        <v>89</v>
      </c>
      <c r="C58" s="192">
        <v>1</v>
      </c>
      <c r="D58" s="192"/>
      <c r="E58" s="192"/>
      <c r="F58" s="192"/>
      <c r="G58" s="192"/>
      <c r="H58" s="192"/>
      <c r="I58" s="192"/>
      <c r="J58" s="193">
        <f>J59+J80+J85+J90+J94+J100+J106+J117+J122+J127+J132+J137+J142+J152+J154+J147</f>
        <v>635.5279999999999</v>
      </c>
      <c r="K58" s="193">
        <f>K59+K80+K85+K90+K94+K100+K106+K117+K122+K127+K132+K137+K142+K152+K154+K147</f>
        <v>564.0600000000001</v>
      </c>
      <c r="L58" s="193">
        <f>L59+L80+L85+L90+L94+L100+L106+L117+L122+L127+L132+L137+L142+L152+L154+L147</f>
        <v>567.7</v>
      </c>
    </row>
    <row r="59" spans="1:12" ht="51">
      <c r="A59" s="187" t="s">
        <v>325</v>
      </c>
      <c r="B59" s="187">
        <v>89</v>
      </c>
      <c r="C59" s="187">
        <v>1</v>
      </c>
      <c r="D59" s="191" t="s">
        <v>107</v>
      </c>
      <c r="E59" s="184">
        <v>44100</v>
      </c>
      <c r="F59" s="184"/>
      <c r="G59" s="184"/>
      <c r="H59" s="184"/>
      <c r="I59" s="184"/>
      <c r="J59" s="186">
        <f>прил5!J39</f>
        <v>42.178</v>
      </c>
      <c r="K59" s="186">
        <f>K60+K70+K65+K75</f>
        <v>42.2</v>
      </c>
      <c r="L59" s="186">
        <f>L60+L70+L65+L75</f>
        <v>42.2</v>
      </c>
    </row>
    <row r="60" spans="1:12" ht="51">
      <c r="A60" s="187" t="s">
        <v>325</v>
      </c>
      <c r="B60" s="187">
        <v>89</v>
      </c>
      <c r="C60" s="187">
        <v>1</v>
      </c>
      <c r="D60" s="191" t="s">
        <v>107</v>
      </c>
      <c r="E60" s="187">
        <v>44101</v>
      </c>
      <c r="F60" s="187">
        <v>100</v>
      </c>
      <c r="G60" s="187"/>
      <c r="H60" s="187"/>
      <c r="I60" s="187"/>
      <c r="J60" s="189">
        <f>J61</f>
        <v>18.195</v>
      </c>
      <c r="K60" s="189">
        <f aca="true" t="shared" si="4" ref="J60:L73">K61</f>
        <v>20.1</v>
      </c>
      <c r="L60" s="189">
        <f t="shared" si="4"/>
        <v>20.1</v>
      </c>
    </row>
    <row r="61" spans="1:12" ht="12.75">
      <c r="A61" s="187" t="s">
        <v>196</v>
      </c>
      <c r="B61" s="187">
        <v>89</v>
      </c>
      <c r="C61" s="187">
        <v>1</v>
      </c>
      <c r="D61" s="191" t="s">
        <v>107</v>
      </c>
      <c r="E61" s="187">
        <v>44101</v>
      </c>
      <c r="F61" s="187">
        <v>120</v>
      </c>
      <c r="G61" s="187"/>
      <c r="H61" s="187"/>
      <c r="I61" s="187"/>
      <c r="J61" s="189">
        <f>J62</f>
        <v>18.195</v>
      </c>
      <c r="K61" s="189">
        <f t="shared" si="4"/>
        <v>20.1</v>
      </c>
      <c r="L61" s="189">
        <f t="shared" si="4"/>
        <v>20.1</v>
      </c>
    </row>
    <row r="62" spans="1:12" ht="25.5">
      <c r="A62" s="187" t="s">
        <v>221</v>
      </c>
      <c r="B62" s="187">
        <v>89</v>
      </c>
      <c r="C62" s="187">
        <v>1</v>
      </c>
      <c r="D62" s="191" t="s">
        <v>107</v>
      </c>
      <c r="E62" s="187">
        <v>44101</v>
      </c>
      <c r="F62" s="187">
        <v>120</v>
      </c>
      <c r="G62" s="191" t="s">
        <v>240</v>
      </c>
      <c r="H62" s="190"/>
      <c r="I62" s="190"/>
      <c r="J62" s="189">
        <f t="shared" si="4"/>
        <v>18.195</v>
      </c>
      <c r="K62" s="189">
        <f t="shared" si="4"/>
        <v>20.1</v>
      </c>
      <c r="L62" s="189">
        <f t="shared" si="4"/>
        <v>20.1</v>
      </c>
    </row>
    <row r="63" spans="1:12" ht="12.75">
      <c r="A63" s="187" t="s">
        <v>265</v>
      </c>
      <c r="B63" s="187">
        <v>89</v>
      </c>
      <c r="C63" s="187">
        <v>1</v>
      </c>
      <c r="D63" s="191" t="s">
        <v>107</v>
      </c>
      <c r="E63" s="187">
        <v>44101</v>
      </c>
      <c r="F63" s="187">
        <v>120</v>
      </c>
      <c r="G63" s="191" t="s">
        <v>240</v>
      </c>
      <c r="H63" s="191" t="s">
        <v>241</v>
      </c>
      <c r="I63" s="187"/>
      <c r="J63" s="189">
        <f>J64</f>
        <v>18.195</v>
      </c>
      <c r="K63" s="189">
        <f t="shared" si="4"/>
        <v>20.1</v>
      </c>
      <c r="L63" s="189">
        <f t="shared" si="4"/>
        <v>20.1</v>
      </c>
    </row>
    <row r="64" spans="1:12" ht="12.75">
      <c r="A64" s="194" t="s">
        <v>383</v>
      </c>
      <c r="B64" s="194">
        <v>89</v>
      </c>
      <c r="C64" s="194">
        <v>1</v>
      </c>
      <c r="D64" s="195" t="s">
        <v>107</v>
      </c>
      <c r="E64" s="194">
        <v>44101</v>
      </c>
      <c r="F64" s="194">
        <v>120</v>
      </c>
      <c r="G64" s="195" t="s">
        <v>240</v>
      </c>
      <c r="H64" s="195" t="s">
        <v>241</v>
      </c>
      <c r="I64" s="194">
        <v>921</v>
      </c>
      <c r="J64" s="196">
        <f>прил5!J41</f>
        <v>18.195</v>
      </c>
      <c r="K64" s="196">
        <f>прил5!K41</f>
        <v>20.1</v>
      </c>
      <c r="L64" s="196">
        <f>прил5!L41</f>
        <v>20.1</v>
      </c>
    </row>
    <row r="65" spans="1:12" ht="25.5">
      <c r="A65" s="187" t="s">
        <v>346</v>
      </c>
      <c r="B65" s="187">
        <v>89</v>
      </c>
      <c r="C65" s="187">
        <v>1</v>
      </c>
      <c r="D65" s="191" t="s">
        <v>107</v>
      </c>
      <c r="E65" s="187">
        <v>44101</v>
      </c>
      <c r="F65" s="187">
        <v>200</v>
      </c>
      <c r="G65" s="187"/>
      <c r="H65" s="187"/>
      <c r="I65" s="187"/>
      <c r="J65" s="189">
        <f>J66</f>
        <v>2.883</v>
      </c>
      <c r="K65" s="189">
        <f t="shared" si="4"/>
        <v>1</v>
      </c>
      <c r="L65" s="189">
        <f t="shared" si="4"/>
        <v>1</v>
      </c>
    </row>
    <row r="66" spans="1:12" ht="12.75">
      <c r="A66" s="187" t="s">
        <v>220</v>
      </c>
      <c r="B66" s="187">
        <v>89</v>
      </c>
      <c r="C66" s="187">
        <v>1</v>
      </c>
      <c r="D66" s="191" t="s">
        <v>107</v>
      </c>
      <c r="E66" s="187">
        <v>44101</v>
      </c>
      <c r="F66" s="187">
        <v>240</v>
      </c>
      <c r="G66" s="187"/>
      <c r="H66" s="187"/>
      <c r="I66" s="187"/>
      <c r="J66" s="189">
        <f>J67</f>
        <v>2.883</v>
      </c>
      <c r="K66" s="189">
        <f t="shared" si="4"/>
        <v>1</v>
      </c>
      <c r="L66" s="189">
        <f t="shared" si="4"/>
        <v>1</v>
      </c>
    </row>
    <row r="67" spans="1:12" ht="25.5">
      <c r="A67" s="187" t="s">
        <v>221</v>
      </c>
      <c r="B67" s="187">
        <v>89</v>
      </c>
      <c r="C67" s="187">
        <v>1</v>
      </c>
      <c r="D67" s="191" t="s">
        <v>107</v>
      </c>
      <c r="E67" s="187">
        <v>44101</v>
      </c>
      <c r="F67" s="187">
        <v>240</v>
      </c>
      <c r="G67" s="191" t="s">
        <v>240</v>
      </c>
      <c r="H67" s="190"/>
      <c r="I67" s="190"/>
      <c r="J67" s="189">
        <f t="shared" si="4"/>
        <v>2.883</v>
      </c>
      <c r="K67" s="189">
        <f t="shared" si="4"/>
        <v>1</v>
      </c>
      <c r="L67" s="189">
        <f t="shared" si="4"/>
        <v>1</v>
      </c>
    </row>
    <row r="68" spans="1:12" ht="12.75">
      <c r="A68" s="187" t="s">
        <v>265</v>
      </c>
      <c r="B68" s="187">
        <v>89</v>
      </c>
      <c r="C68" s="187">
        <v>1</v>
      </c>
      <c r="D68" s="191" t="s">
        <v>107</v>
      </c>
      <c r="E68" s="187">
        <v>44101</v>
      </c>
      <c r="F68" s="187">
        <v>240</v>
      </c>
      <c r="G68" s="191" t="s">
        <v>240</v>
      </c>
      <c r="H68" s="191" t="s">
        <v>241</v>
      </c>
      <c r="I68" s="187"/>
      <c r="J68" s="189">
        <f>J69</f>
        <v>2.883</v>
      </c>
      <c r="K68" s="189">
        <f t="shared" si="4"/>
        <v>1</v>
      </c>
      <c r="L68" s="189">
        <f t="shared" si="4"/>
        <v>1</v>
      </c>
    </row>
    <row r="69" spans="1:12" ht="12.75">
      <c r="A69" s="194" t="s">
        <v>383</v>
      </c>
      <c r="B69" s="194">
        <v>89</v>
      </c>
      <c r="C69" s="194">
        <v>1</v>
      </c>
      <c r="D69" s="195" t="s">
        <v>107</v>
      </c>
      <c r="E69" s="194">
        <v>44101</v>
      </c>
      <c r="F69" s="194">
        <v>240</v>
      </c>
      <c r="G69" s="195" t="s">
        <v>240</v>
      </c>
      <c r="H69" s="195" t="s">
        <v>241</v>
      </c>
      <c r="I69" s="194">
        <v>921</v>
      </c>
      <c r="J69" s="196">
        <f>прил5!J43</f>
        <v>2.883</v>
      </c>
      <c r="K69" s="196">
        <f>прил5!K43</f>
        <v>1</v>
      </c>
      <c r="L69" s="196">
        <f>прил5!L43</f>
        <v>1</v>
      </c>
    </row>
    <row r="70" spans="1:12" ht="51">
      <c r="A70" s="187" t="s">
        <v>326</v>
      </c>
      <c r="B70" s="187">
        <v>89</v>
      </c>
      <c r="C70" s="187">
        <v>1</v>
      </c>
      <c r="D70" s="191" t="s">
        <v>107</v>
      </c>
      <c r="E70" s="187">
        <v>44106</v>
      </c>
      <c r="F70" s="187">
        <v>100</v>
      </c>
      <c r="G70" s="187"/>
      <c r="H70" s="187"/>
      <c r="I70" s="187"/>
      <c r="J70" s="189">
        <f>J71</f>
        <v>18.2</v>
      </c>
      <c r="K70" s="189">
        <f t="shared" si="4"/>
        <v>20.1</v>
      </c>
      <c r="L70" s="189">
        <f t="shared" si="4"/>
        <v>20.1</v>
      </c>
    </row>
    <row r="71" spans="1:12" ht="12.75">
      <c r="A71" s="187" t="s">
        <v>196</v>
      </c>
      <c r="B71" s="187">
        <v>89</v>
      </c>
      <c r="C71" s="187">
        <v>1</v>
      </c>
      <c r="D71" s="191" t="s">
        <v>107</v>
      </c>
      <c r="E71" s="187">
        <v>44106</v>
      </c>
      <c r="F71" s="187">
        <v>120</v>
      </c>
      <c r="G71" s="187"/>
      <c r="H71" s="187"/>
      <c r="I71" s="187"/>
      <c r="J71" s="189">
        <f>J72</f>
        <v>18.2</v>
      </c>
      <c r="K71" s="189">
        <f t="shared" si="4"/>
        <v>20.1</v>
      </c>
      <c r="L71" s="189">
        <f t="shared" si="4"/>
        <v>20.1</v>
      </c>
    </row>
    <row r="72" spans="1:12" ht="25.5">
      <c r="A72" s="187" t="s">
        <v>221</v>
      </c>
      <c r="B72" s="187">
        <v>89</v>
      </c>
      <c r="C72" s="187">
        <v>1</v>
      </c>
      <c r="D72" s="191" t="s">
        <v>107</v>
      </c>
      <c r="E72" s="187">
        <v>44106</v>
      </c>
      <c r="F72" s="187">
        <v>120</v>
      </c>
      <c r="G72" s="191" t="s">
        <v>240</v>
      </c>
      <c r="H72" s="190"/>
      <c r="I72" s="190"/>
      <c r="J72" s="189">
        <f t="shared" si="4"/>
        <v>18.2</v>
      </c>
      <c r="K72" s="189">
        <f t="shared" si="4"/>
        <v>20.1</v>
      </c>
      <c r="L72" s="189">
        <f t="shared" si="4"/>
        <v>20.1</v>
      </c>
    </row>
    <row r="73" spans="1:12" ht="12.75">
      <c r="A73" s="187" t="s">
        <v>265</v>
      </c>
      <c r="B73" s="187">
        <v>89</v>
      </c>
      <c r="C73" s="187">
        <v>1</v>
      </c>
      <c r="D73" s="191" t="s">
        <v>107</v>
      </c>
      <c r="E73" s="187">
        <v>44106</v>
      </c>
      <c r="F73" s="187">
        <v>120</v>
      </c>
      <c r="G73" s="191" t="s">
        <v>240</v>
      </c>
      <c r="H73" s="191" t="s">
        <v>241</v>
      </c>
      <c r="I73" s="187"/>
      <c r="J73" s="189">
        <f>J74</f>
        <v>18.2</v>
      </c>
      <c r="K73" s="189">
        <f t="shared" si="4"/>
        <v>20.1</v>
      </c>
      <c r="L73" s="189">
        <f t="shared" si="4"/>
        <v>20.1</v>
      </c>
    </row>
    <row r="74" spans="1:12" ht="12.75">
      <c r="A74" s="194" t="s">
        <v>383</v>
      </c>
      <c r="B74" s="194">
        <v>89</v>
      </c>
      <c r="C74" s="194">
        <v>1</v>
      </c>
      <c r="D74" s="195" t="s">
        <v>107</v>
      </c>
      <c r="E74" s="194">
        <v>44106</v>
      </c>
      <c r="F74" s="194">
        <v>120</v>
      </c>
      <c r="G74" s="195" t="s">
        <v>240</v>
      </c>
      <c r="H74" s="195" t="s">
        <v>241</v>
      </c>
      <c r="I74" s="194">
        <v>921</v>
      </c>
      <c r="J74" s="196">
        <f>прил5!J46</f>
        <v>18.2</v>
      </c>
      <c r="K74" s="196">
        <f>прил5!K46</f>
        <v>20.1</v>
      </c>
      <c r="L74" s="196">
        <f>прил5!L46</f>
        <v>20.1</v>
      </c>
    </row>
    <row r="75" spans="1:12" ht="25.5">
      <c r="A75" s="187" t="s">
        <v>346</v>
      </c>
      <c r="B75" s="187">
        <v>89</v>
      </c>
      <c r="C75" s="187">
        <v>1</v>
      </c>
      <c r="D75" s="191" t="s">
        <v>107</v>
      </c>
      <c r="E75" s="187">
        <v>44106</v>
      </c>
      <c r="F75" s="187">
        <v>200</v>
      </c>
      <c r="G75" s="187"/>
      <c r="H75" s="187"/>
      <c r="I75" s="187"/>
      <c r="J75" s="189">
        <f>J76</f>
        <v>2.9</v>
      </c>
      <c r="K75" s="189">
        <f aca="true" t="shared" si="5" ref="J75:L92">K76</f>
        <v>1</v>
      </c>
      <c r="L75" s="189">
        <f t="shared" si="5"/>
        <v>1</v>
      </c>
    </row>
    <row r="76" spans="1:12" ht="12.75">
      <c r="A76" s="187" t="s">
        <v>220</v>
      </c>
      <c r="B76" s="187">
        <v>89</v>
      </c>
      <c r="C76" s="187">
        <v>1</v>
      </c>
      <c r="D76" s="191" t="s">
        <v>107</v>
      </c>
      <c r="E76" s="187">
        <v>44106</v>
      </c>
      <c r="F76" s="187">
        <v>240</v>
      </c>
      <c r="G76" s="187"/>
      <c r="H76" s="187"/>
      <c r="I76" s="187"/>
      <c r="J76" s="189">
        <f>J77</f>
        <v>2.9</v>
      </c>
      <c r="K76" s="189">
        <f t="shared" si="5"/>
        <v>1</v>
      </c>
      <c r="L76" s="189">
        <f t="shared" si="5"/>
        <v>1</v>
      </c>
    </row>
    <row r="77" spans="1:12" ht="25.5">
      <c r="A77" s="187" t="s">
        <v>221</v>
      </c>
      <c r="B77" s="187">
        <v>89</v>
      </c>
      <c r="C77" s="187">
        <v>1</v>
      </c>
      <c r="D77" s="191" t="s">
        <v>107</v>
      </c>
      <c r="E77" s="187">
        <v>44106</v>
      </c>
      <c r="F77" s="187">
        <v>240</v>
      </c>
      <c r="G77" s="191" t="s">
        <v>240</v>
      </c>
      <c r="H77" s="190"/>
      <c r="I77" s="190"/>
      <c r="J77" s="189">
        <f t="shared" si="5"/>
        <v>2.9</v>
      </c>
      <c r="K77" s="189">
        <f t="shared" si="5"/>
        <v>1</v>
      </c>
      <c r="L77" s="189">
        <f t="shared" si="5"/>
        <v>1</v>
      </c>
    </row>
    <row r="78" spans="1:12" ht="12.75">
      <c r="A78" s="187" t="s">
        <v>265</v>
      </c>
      <c r="B78" s="187">
        <v>89</v>
      </c>
      <c r="C78" s="187">
        <v>1</v>
      </c>
      <c r="D78" s="191" t="s">
        <v>107</v>
      </c>
      <c r="E78" s="187">
        <v>44106</v>
      </c>
      <c r="F78" s="187">
        <v>240</v>
      </c>
      <c r="G78" s="191" t="s">
        <v>240</v>
      </c>
      <c r="H78" s="191" t="s">
        <v>241</v>
      </c>
      <c r="I78" s="187"/>
      <c r="J78" s="189">
        <f>J79</f>
        <v>2.9</v>
      </c>
      <c r="K78" s="189">
        <f t="shared" si="5"/>
        <v>1</v>
      </c>
      <c r="L78" s="189">
        <f t="shared" si="5"/>
        <v>1</v>
      </c>
    </row>
    <row r="79" spans="1:12" ht="12.75">
      <c r="A79" s="194" t="s">
        <v>383</v>
      </c>
      <c r="B79" s="194">
        <v>89</v>
      </c>
      <c r="C79" s="194">
        <v>1</v>
      </c>
      <c r="D79" s="195" t="s">
        <v>107</v>
      </c>
      <c r="E79" s="194">
        <v>44106</v>
      </c>
      <c r="F79" s="194">
        <v>240</v>
      </c>
      <c r="G79" s="195" t="s">
        <v>240</v>
      </c>
      <c r="H79" s="195" t="s">
        <v>241</v>
      </c>
      <c r="I79" s="194">
        <v>921</v>
      </c>
      <c r="J79" s="196">
        <f>прил5!J48</f>
        <v>2.9</v>
      </c>
      <c r="K79" s="196">
        <f>прил5!K48</f>
        <v>1</v>
      </c>
      <c r="L79" s="196">
        <f>прил5!L48</f>
        <v>1</v>
      </c>
    </row>
    <row r="80" spans="1:12" ht="25.5">
      <c r="A80" s="191" t="s">
        <v>346</v>
      </c>
      <c r="B80" s="191">
        <v>89</v>
      </c>
      <c r="C80" s="191">
        <v>1</v>
      </c>
      <c r="D80" s="191" t="s">
        <v>107</v>
      </c>
      <c r="E80" s="184">
        <v>77150</v>
      </c>
      <c r="F80" s="184">
        <v>200</v>
      </c>
      <c r="G80" s="184"/>
      <c r="H80" s="184"/>
      <c r="I80" s="184"/>
      <c r="J80" s="199">
        <f>J81</f>
        <v>21.099999999999998</v>
      </c>
      <c r="K80" s="199">
        <f t="shared" si="5"/>
        <v>21.1</v>
      </c>
      <c r="L80" s="199">
        <f t="shared" si="5"/>
        <v>21.1</v>
      </c>
    </row>
    <row r="81" spans="1:12" ht="25.5">
      <c r="A81" s="187" t="s">
        <v>197</v>
      </c>
      <c r="B81" s="187">
        <v>89</v>
      </c>
      <c r="C81" s="187">
        <v>1</v>
      </c>
      <c r="D81" s="191" t="s">
        <v>107</v>
      </c>
      <c r="E81" s="187">
        <v>77150</v>
      </c>
      <c r="F81" s="187">
        <v>240</v>
      </c>
      <c r="G81" s="187"/>
      <c r="H81" s="187"/>
      <c r="I81" s="187"/>
      <c r="J81" s="189">
        <f>J82</f>
        <v>21.099999999999998</v>
      </c>
      <c r="K81" s="189">
        <f t="shared" si="5"/>
        <v>21.1</v>
      </c>
      <c r="L81" s="189">
        <f t="shared" si="5"/>
        <v>21.1</v>
      </c>
    </row>
    <row r="82" spans="1:12" ht="63.75">
      <c r="A82" s="187" t="s">
        <v>348</v>
      </c>
      <c r="B82" s="187">
        <v>89</v>
      </c>
      <c r="C82" s="187">
        <v>1</v>
      </c>
      <c r="D82" s="191" t="s">
        <v>107</v>
      </c>
      <c r="E82" s="187">
        <v>77150</v>
      </c>
      <c r="F82" s="187">
        <v>240</v>
      </c>
      <c r="G82" s="191" t="s">
        <v>240</v>
      </c>
      <c r="H82" s="190"/>
      <c r="I82" s="190"/>
      <c r="J82" s="189">
        <f t="shared" si="5"/>
        <v>21.099999999999998</v>
      </c>
      <c r="K82" s="189">
        <f t="shared" si="5"/>
        <v>21.1</v>
      </c>
      <c r="L82" s="189">
        <f t="shared" si="5"/>
        <v>21.1</v>
      </c>
    </row>
    <row r="83" spans="1:12" ht="38.25">
      <c r="A83" s="187" t="s">
        <v>384</v>
      </c>
      <c r="B83" s="187">
        <v>89</v>
      </c>
      <c r="C83" s="187">
        <v>1</v>
      </c>
      <c r="D83" s="191" t="s">
        <v>107</v>
      </c>
      <c r="E83" s="187">
        <v>77150</v>
      </c>
      <c r="F83" s="187">
        <v>240</v>
      </c>
      <c r="G83" s="191" t="s">
        <v>240</v>
      </c>
      <c r="H83" s="191" t="s">
        <v>241</v>
      </c>
      <c r="I83" s="187"/>
      <c r="J83" s="189">
        <f>J84</f>
        <v>21.099999999999998</v>
      </c>
      <c r="K83" s="189">
        <f t="shared" si="5"/>
        <v>21.1</v>
      </c>
      <c r="L83" s="189">
        <f t="shared" si="5"/>
        <v>21.1</v>
      </c>
    </row>
    <row r="84" spans="1:12" ht="12.75">
      <c r="A84" s="194" t="s">
        <v>383</v>
      </c>
      <c r="B84" s="194">
        <v>89</v>
      </c>
      <c r="C84" s="194">
        <v>1</v>
      </c>
      <c r="D84" s="195" t="s">
        <v>107</v>
      </c>
      <c r="E84" s="194">
        <v>77150</v>
      </c>
      <c r="F84" s="194">
        <v>240</v>
      </c>
      <c r="G84" s="195" t="s">
        <v>240</v>
      </c>
      <c r="H84" s="195" t="s">
        <v>241</v>
      </c>
      <c r="I84" s="194">
        <v>921</v>
      </c>
      <c r="J84" s="196">
        <f>прил5!J45</f>
        <v>21.099999999999998</v>
      </c>
      <c r="K84" s="196">
        <f>прил5!K45</f>
        <v>21.1</v>
      </c>
      <c r="L84" s="196">
        <f>прил5!L45</f>
        <v>21.1</v>
      </c>
    </row>
    <row r="85" spans="1:12" ht="12.75">
      <c r="A85" s="191" t="s">
        <v>349</v>
      </c>
      <c r="B85" s="191">
        <v>89</v>
      </c>
      <c r="C85" s="191">
        <v>1</v>
      </c>
      <c r="D85" s="191" t="s">
        <v>107</v>
      </c>
      <c r="E85" s="184">
        <v>44202</v>
      </c>
      <c r="F85" s="184">
        <v>500</v>
      </c>
      <c r="G85" s="184"/>
      <c r="H85" s="184"/>
      <c r="I85" s="184"/>
      <c r="J85" s="199">
        <f>J86</f>
        <v>0.4</v>
      </c>
      <c r="K85" s="199">
        <f t="shared" si="5"/>
        <v>0.4</v>
      </c>
      <c r="L85" s="199">
        <f t="shared" si="5"/>
        <v>0.4</v>
      </c>
    </row>
    <row r="86" spans="1:12" ht="12.75">
      <c r="A86" s="187" t="s">
        <v>94</v>
      </c>
      <c r="B86" s="187">
        <v>89</v>
      </c>
      <c r="C86" s="187">
        <v>1</v>
      </c>
      <c r="D86" s="191" t="s">
        <v>107</v>
      </c>
      <c r="E86" s="187">
        <v>44202</v>
      </c>
      <c r="F86" s="187">
        <v>540</v>
      </c>
      <c r="G86" s="187"/>
      <c r="H86" s="187"/>
      <c r="I86" s="187"/>
      <c r="J86" s="189">
        <f>J87</f>
        <v>0.4</v>
      </c>
      <c r="K86" s="189">
        <f t="shared" si="5"/>
        <v>0.4</v>
      </c>
      <c r="L86" s="189">
        <f t="shared" si="5"/>
        <v>0.4</v>
      </c>
    </row>
    <row r="87" spans="1:12" ht="25.5">
      <c r="A87" s="187" t="s">
        <v>282</v>
      </c>
      <c r="B87" s="187">
        <v>89</v>
      </c>
      <c r="C87" s="187">
        <v>1</v>
      </c>
      <c r="D87" s="191" t="s">
        <v>107</v>
      </c>
      <c r="E87" s="187">
        <v>44202</v>
      </c>
      <c r="F87" s="187">
        <v>540</v>
      </c>
      <c r="G87" s="191" t="s">
        <v>240</v>
      </c>
      <c r="H87" s="190"/>
      <c r="I87" s="190"/>
      <c r="J87" s="189">
        <f t="shared" si="5"/>
        <v>0.4</v>
      </c>
      <c r="K87" s="189">
        <f t="shared" si="5"/>
        <v>0.4</v>
      </c>
      <c r="L87" s="189">
        <f t="shared" si="5"/>
        <v>0.4</v>
      </c>
    </row>
    <row r="88" spans="1:12" ht="38.25">
      <c r="A88" s="187" t="s">
        <v>384</v>
      </c>
      <c r="B88" s="187">
        <v>89</v>
      </c>
      <c r="C88" s="187">
        <v>1</v>
      </c>
      <c r="D88" s="191" t="s">
        <v>107</v>
      </c>
      <c r="E88" s="187">
        <v>44202</v>
      </c>
      <c r="F88" s="187">
        <v>540</v>
      </c>
      <c r="G88" s="191" t="s">
        <v>240</v>
      </c>
      <c r="H88" s="191" t="s">
        <v>281</v>
      </c>
      <c r="I88" s="187"/>
      <c r="J88" s="189">
        <f>J89</f>
        <v>0.4</v>
      </c>
      <c r="K88" s="189">
        <f t="shared" si="5"/>
        <v>0.4</v>
      </c>
      <c r="L88" s="189">
        <f t="shared" si="5"/>
        <v>0.4</v>
      </c>
    </row>
    <row r="89" spans="1:12" ht="12.75">
      <c r="A89" s="194" t="s">
        <v>383</v>
      </c>
      <c r="B89" s="194">
        <v>89</v>
      </c>
      <c r="C89" s="194">
        <v>1</v>
      </c>
      <c r="D89" s="195" t="s">
        <v>107</v>
      </c>
      <c r="E89" s="194">
        <v>44202</v>
      </c>
      <c r="F89" s="194">
        <v>540</v>
      </c>
      <c r="G89" s="195" t="s">
        <v>240</v>
      </c>
      <c r="H89" s="195" t="s">
        <v>281</v>
      </c>
      <c r="I89" s="194">
        <v>921</v>
      </c>
      <c r="J89" s="196">
        <f>прил5!J50</f>
        <v>0.4</v>
      </c>
      <c r="K89" s="196">
        <f>прил5!K50</f>
        <v>0.4</v>
      </c>
      <c r="L89" s="196">
        <f>прил5!L50</f>
        <v>0.4</v>
      </c>
    </row>
    <row r="90" spans="1:12" ht="12.75">
      <c r="A90" s="187" t="s">
        <v>350</v>
      </c>
      <c r="B90" s="187">
        <v>89</v>
      </c>
      <c r="C90" s="187">
        <v>1</v>
      </c>
      <c r="D90" s="191" t="s">
        <v>107</v>
      </c>
      <c r="E90" s="184">
        <v>41180</v>
      </c>
      <c r="F90" s="184">
        <v>800</v>
      </c>
      <c r="G90" s="184"/>
      <c r="H90" s="184"/>
      <c r="I90" s="184"/>
      <c r="J90" s="198">
        <f aca="true" t="shared" si="6" ref="J90:L91">J91</f>
        <v>0</v>
      </c>
      <c r="K90" s="198">
        <f t="shared" si="6"/>
        <v>0</v>
      </c>
      <c r="L90" s="198">
        <f t="shared" si="6"/>
        <v>0</v>
      </c>
    </row>
    <row r="91" spans="1:12" ht="12.75">
      <c r="A91" s="187" t="s">
        <v>151</v>
      </c>
      <c r="B91" s="187">
        <v>89</v>
      </c>
      <c r="C91" s="187">
        <v>1</v>
      </c>
      <c r="D91" s="191" t="s">
        <v>107</v>
      </c>
      <c r="E91" s="187">
        <v>41180</v>
      </c>
      <c r="F91" s="187">
        <v>870</v>
      </c>
      <c r="G91" s="191"/>
      <c r="H91" s="191"/>
      <c r="I91" s="187"/>
      <c r="J91" s="189">
        <f t="shared" si="6"/>
        <v>0</v>
      </c>
      <c r="K91" s="189">
        <f t="shared" si="6"/>
        <v>0</v>
      </c>
      <c r="L91" s="189">
        <f t="shared" si="6"/>
        <v>0</v>
      </c>
    </row>
    <row r="92" spans="1:12" ht="38.25">
      <c r="A92" s="187" t="s">
        <v>384</v>
      </c>
      <c r="B92" s="187">
        <v>89</v>
      </c>
      <c r="C92" s="187">
        <v>1</v>
      </c>
      <c r="D92" s="191" t="s">
        <v>107</v>
      </c>
      <c r="E92" s="187">
        <v>41180</v>
      </c>
      <c r="F92" s="187">
        <v>870</v>
      </c>
      <c r="G92" s="191" t="s">
        <v>240</v>
      </c>
      <c r="H92" s="191" t="s">
        <v>175</v>
      </c>
      <c r="I92" s="187"/>
      <c r="J92" s="189">
        <f>J93</f>
        <v>0</v>
      </c>
      <c r="K92" s="189">
        <f t="shared" si="5"/>
        <v>0</v>
      </c>
      <c r="L92" s="189">
        <f t="shared" si="5"/>
        <v>0</v>
      </c>
    </row>
    <row r="93" spans="1:12" ht="12.75">
      <c r="A93" s="194" t="s">
        <v>383</v>
      </c>
      <c r="B93" s="194">
        <v>89</v>
      </c>
      <c r="C93" s="194">
        <v>1</v>
      </c>
      <c r="D93" s="195" t="s">
        <v>107</v>
      </c>
      <c r="E93" s="194">
        <v>41180</v>
      </c>
      <c r="F93" s="194">
        <v>870</v>
      </c>
      <c r="G93" s="195" t="s">
        <v>240</v>
      </c>
      <c r="H93" s="195" t="s">
        <v>175</v>
      </c>
      <c r="I93" s="194">
        <v>921</v>
      </c>
      <c r="J93" s="196">
        <f>прил5!J62</f>
        <v>0</v>
      </c>
      <c r="K93" s="196">
        <f>прил5!K62</f>
        <v>0</v>
      </c>
      <c r="L93" s="196">
        <f>прил5!L62</f>
        <v>0</v>
      </c>
    </row>
    <row r="94" spans="1:12" ht="12.75">
      <c r="A94" s="187" t="s">
        <v>177</v>
      </c>
      <c r="B94" s="187">
        <v>89</v>
      </c>
      <c r="C94" s="187">
        <v>1</v>
      </c>
      <c r="D94" s="191" t="s">
        <v>107</v>
      </c>
      <c r="E94" s="184">
        <v>41220</v>
      </c>
      <c r="F94" s="184"/>
      <c r="G94" s="184"/>
      <c r="H94" s="184"/>
      <c r="I94" s="184"/>
      <c r="J94" s="186">
        <f>J95</f>
        <v>0</v>
      </c>
      <c r="K94" s="186">
        <f>K95</f>
        <v>0</v>
      </c>
      <c r="L94" s="186">
        <f>L95</f>
        <v>0</v>
      </c>
    </row>
    <row r="95" spans="1:12" ht="12.75">
      <c r="A95" s="187" t="s">
        <v>200</v>
      </c>
      <c r="B95" s="187">
        <v>89</v>
      </c>
      <c r="C95" s="187">
        <v>1</v>
      </c>
      <c r="D95" s="191" t="s">
        <v>107</v>
      </c>
      <c r="E95" s="187">
        <v>41220</v>
      </c>
      <c r="F95" s="187">
        <v>800</v>
      </c>
      <c r="G95" s="187"/>
      <c r="H95" s="187"/>
      <c r="I95" s="187"/>
      <c r="J95" s="189">
        <f>J96</f>
        <v>0</v>
      </c>
      <c r="K95" s="189">
        <f aca="true" t="shared" si="7" ref="J95:L104">K96</f>
        <v>0</v>
      </c>
      <c r="L95" s="189">
        <f t="shared" si="7"/>
        <v>0</v>
      </c>
    </row>
    <row r="96" spans="1:12" ht="25.5">
      <c r="A96" s="187" t="s">
        <v>252</v>
      </c>
      <c r="B96" s="187">
        <v>89</v>
      </c>
      <c r="C96" s="187">
        <v>1</v>
      </c>
      <c r="D96" s="191" t="s">
        <v>107</v>
      </c>
      <c r="E96" s="187">
        <v>41220</v>
      </c>
      <c r="F96" s="187">
        <v>830</v>
      </c>
      <c r="G96" s="187"/>
      <c r="H96" s="187"/>
      <c r="I96" s="187"/>
      <c r="J96" s="189">
        <f>J97</f>
        <v>0</v>
      </c>
      <c r="K96" s="189">
        <f t="shared" si="7"/>
        <v>0</v>
      </c>
      <c r="L96" s="189">
        <f t="shared" si="7"/>
        <v>0</v>
      </c>
    </row>
    <row r="97" spans="1:12" ht="12.75">
      <c r="A97" s="187" t="s">
        <v>177</v>
      </c>
      <c r="B97" s="187">
        <v>89</v>
      </c>
      <c r="C97" s="187">
        <v>1</v>
      </c>
      <c r="D97" s="191" t="s">
        <v>107</v>
      </c>
      <c r="E97" s="187">
        <v>41220</v>
      </c>
      <c r="F97" s="187">
        <v>830</v>
      </c>
      <c r="G97" s="191" t="s">
        <v>240</v>
      </c>
      <c r="H97" s="190"/>
      <c r="I97" s="190"/>
      <c r="J97" s="189">
        <f t="shared" si="7"/>
        <v>0</v>
      </c>
      <c r="K97" s="189">
        <f t="shared" si="7"/>
        <v>0</v>
      </c>
      <c r="L97" s="189">
        <f t="shared" si="7"/>
        <v>0</v>
      </c>
    </row>
    <row r="98" spans="1:12" ht="38.25">
      <c r="A98" s="187" t="s">
        <v>33</v>
      </c>
      <c r="B98" s="187">
        <v>89</v>
      </c>
      <c r="C98" s="187">
        <v>1</v>
      </c>
      <c r="D98" s="191" t="s">
        <v>107</v>
      </c>
      <c r="E98" s="187">
        <v>41220</v>
      </c>
      <c r="F98" s="187">
        <v>830</v>
      </c>
      <c r="G98" s="191" t="s">
        <v>240</v>
      </c>
      <c r="H98" s="191" t="s">
        <v>212</v>
      </c>
      <c r="I98" s="187"/>
      <c r="J98" s="189">
        <f>J99</f>
        <v>0</v>
      </c>
      <c r="K98" s="189">
        <f t="shared" si="7"/>
        <v>0</v>
      </c>
      <c r="L98" s="189">
        <f t="shared" si="7"/>
        <v>0</v>
      </c>
    </row>
    <row r="99" spans="1:12" ht="12.75">
      <c r="A99" s="194" t="s">
        <v>383</v>
      </c>
      <c r="B99" s="194">
        <v>89</v>
      </c>
      <c r="C99" s="194">
        <v>1</v>
      </c>
      <c r="D99" s="195" t="s">
        <v>107</v>
      </c>
      <c r="E99" s="194">
        <v>41220</v>
      </c>
      <c r="F99" s="194">
        <v>830</v>
      </c>
      <c r="G99" s="195" t="s">
        <v>240</v>
      </c>
      <c r="H99" s="195" t="s">
        <v>212</v>
      </c>
      <c r="I99" s="194">
        <v>921</v>
      </c>
      <c r="J99" s="196">
        <f>прил5!J68</f>
        <v>0</v>
      </c>
      <c r="K99" s="196"/>
      <c r="L99" s="196"/>
    </row>
    <row r="100" spans="1:12" ht="25.5">
      <c r="A100" s="187" t="s">
        <v>351</v>
      </c>
      <c r="B100" s="187">
        <v>89</v>
      </c>
      <c r="C100" s="187">
        <v>1</v>
      </c>
      <c r="D100" s="191" t="s">
        <v>107</v>
      </c>
      <c r="E100" s="184">
        <v>42200</v>
      </c>
      <c r="F100" s="184"/>
      <c r="G100" s="184"/>
      <c r="H100" s="184"/>
      <c r="I100" s="184"/>
      <c r="J100" s="186">
        <f>J101</f>
        <v>0</v>
      </c>
      <c r="K100" s="186">
        <f>K101</f>
        <v>0</v>
      </c>
      <c r="L100" s="186">
        <f>L101</f>
        <v>0</v>
      </c>
    </row>
    <row r="101" spans="1:12" ht="25.5">
      <c r="A101" s="187" t="s">
        <v>346</v>
      </c>
      <c r="B101" s="187">
        <v>89</v>
      </c>
      <c r="C101" s="187">
        <v>1</v>
      </c>
      <c r="D101" s="191" t="s">
        <v>107</v>
      </c>
      <c r="E101" s="187">
        <v>42200</v>
      </c>
      <c r="F101" s="187">
        <v>200</v>
      </c>
      <c r="G101" s="187"/>
      <c r="H101" s="187"/>
      <c r="I101" s="187"/>
      <c r="J101" s="189">
        <f>J102</f>
        <v>0</v>
      </c>
      <c r="K101" s="189">
        <f t="shared" si="7"/>
        <v>0</v>
      </c>
      <c r="L101" s="189">
        <f t="shared" si="7"/>
        <v>0</v>
      </c>
    </row>
    <row r="102" spans="1:12" ht="25.5">
      <c r="A102" s="187" t="s">
        <v>197</v>
      </c>
      <c r="B102" s="187">
        <v>89</v>
      </c>
      <c r="C102" s="187">
        <v>1</v>
      </c>
      <c r="D102" s="191" t="s">
        <v>107</v>
      </c>
      <c r="E102" s="187">
        <v>42200</v>
      </c>
      <c r="F102" s="187">
        <v>240</v>
      </c>
      <c r="G102" s="187"/>
      <c r="H102" s="187"/>
      <c r="I102" s="187"/>
      <c r="J102" s="189">
        <f>J103</f>
        <v>0</v>
      </c>
      <c r="K102" s="189">
        <f t="shared" si="7"/>
        <v>0</v>
      </c>
      <c r="L102" s="189">
        <f t="shared" si="7"/>
        <v>0</v>
      </c>
    </row>
    <row r="103" spans="1:12" ht="12.75">
      <c r="A103" s="187" t="s">
        <v>265</v>
      </c>
      <c r="B103" s="187">
        <v>89</v>
      </c>
      <c r="C103" s="187">
        <v>1</v>
      </c>
      <c r="D103" s="191" t="s">
        <v>107</v>
      </c>
      <c r="E103" s="187">
        <v>42200</v>
      </c>
      <c r="F103" s="187">
        <v>240</v>
      </c>
      <c r="G103" s="191" t="s">
        <v>240</v>
      </c>
      <c r="H103" s="190"/>
      <c r="I103" s="190"/>
      <c r="J103" s="189">
        <f t="shared" si="7"/>
        <v>0</v>
      </c>
      <c r="K103" s="189">
        <f t="shared" si="7"/>
        <v>0</v>
      </c>
      <c r="L103" s="189">
        <f t="shared" si="7"/>
        <v>0</v>
      </c>
    </row>
    <row r="104" spans="1:12" ht="12.75">
      <c r="A104" s="187" t="s">
        <v>177</v>
      </c>
      <c r="B104" s="187">
        <v>89</v>
      </c>
      <c r="C104" s="187">
        <v>1</v>
      </c>
      <c r="D104" s="191" t="s">
        <v>107</v>
      </c>
      <c r="E104" s="187">
        <v>42200</v>
      </c>
      <c r="F104" s="187">
        <v>240</v>
      </c>
      <c r="G104" s="191" t="s">
        <v>240</v>
      </c>
      <c r="H104" s="191" t="s">
        <v>212</v>
      </c>
      <c r="I104" s="187"/>
      <c r="J104" s="189">
        <f>J105</f>
        <v>0</v>
      </c>
      <c r="K104" s="189">
        <f t="shared" si="7"/>
        <v>0</v>
      </c>
      <c r="L104" s="189">
        <f t="shared" si="7"/>
        <v>0</v>
      </c>
    </row>
    <row r="105" spans="1:12" ht="12.75">
      <c r="A105" s="194" t="s">
        <v>383</v>
      </c>
      <c r="B105" s="194">
        <v>89</v>
      </c>
      <c r="C105" s="194">
        <v>1</v>
      </c>
      <c r="D105" s="195" t="s">
        <v>107</v>
      </c>
      <c r="E105" s="194">
        <v>42200</v>
      </c>
      <c r="F105" s="194">
        <v>830</v>
      </c>
      <c r="G105" s="195" t="s">
        <v>240</v>
      </c>
      <c r="H105" s="195" t="s">
        <v>212</v>
      </c>
      <c r="I105" s="194">
        <v>921</v>
      </c>
      <c r="J105" s="196"/>
      <c r="K105" s="196"/>
      <c r="L105" s="196"/>
    </row>
    <row r="106" spans="1:12" ht="25.5">
      <c r="A106" s="187" t="s">
        <v>351</v>
      </c>
      <c r="B106" s="187">
        <v>89</v>
      </c>
      <c r="C106" s="187">
        <v>1</v>
      </c>
      <c r="D106" s="191" t="s">
        <v>107</v>
      </c>
      <c r="E106" s="184">
        <v>51180</v>
      </c>
      <c r="F106" s="184"/>
      <c r="G106" s="184"/>
      <c r="H106" s="184"/>
      <c r="I106" s="184"/>
      <c r="J106" s="186">
        <f>J107+J112</f>
        <v>86.8</v>
      </c>
      <c r="K106" s="186">
        <f>K107+K112</f>
        <v>87.39999999999999</v>
      </c>
      <c r="L106" s="186">
        <f>L107+L112</f>
        <v>90.10000000000001</v>
      </c>
    </row>
    <row r="107" spans="1:12" ht="38.25">
      <c r="A107" s="187" t="s">
        <v>344</v>
      </c>
      <c r="B107" s="187">
        <v>89</v>
      </c>
      <c r="C107" s="187">
        <v>1</v>
      </c>
      <c r="D107" s="191" t="s">
        <v>107</v>
      </c>
      <c r="E107" s="187">
        <v>51180</v>
      </c>
      <c r="F107" s="187">
        <v>100</v>
      </c>
      <c r="G107" s="187"/>
      <c r="H107" s="187"/>
      <c r="I107" s="187"/>
      <c r="J107" s="189">
        <f aca="true" t="shared" si="8" ref="J107:L115">J108</f>
        <v>82.3</v>
      </c>
      <c r="K107" s="189">
        <f t="shared" si="8"/>
        <v>82.8</v>
      </c>
      <c r="L107" s="189">
        <f t="shared" si="8"/>
        <v>83.7</v>
      </c>
    </row>
    <row r="108" spans="1:12" ht="12.75">
      <c r="A108" s="187" t="s">
        <v>196</v>
      </c>
      <c r="B108" s="187">
        <v>89</v>
      </c>
      <c r="C108" s="187">
        <v>1</v>
      </c>
      <c r="D108" s="191" t="s">
        <v>107</v>
      </c>
      <c r="E108" s="187">
        <v>51180</v>
      </c>
      <c r="F108" s="187">
        <v>120</v>
      </c>
      <c r="G108" s="187"/>
      <c r="H108" s="187"/>
      <c r="I108" s="187"/>
      <c r="J108" s="189">
        <f t="shared" si="8"/>
        <v>82.3</v>
      </c>
      <c r="K108" s="189">
        <f t="shared" si="8"/>
        <v>82.8</v>
      </c>
      <c r="L108" s="189">
        <f t="shared" si="8"/>
        <v>83.7</v>
      </c>
    </row>
    <row r="109" spans="1:12" ht="12.75">
      <c r="A109" s="187" t="s">
        <v>36</v>
      </c>
      <c r="B109" s="187">
        <v>89</v>
      </c>
      <c r="C109" s="187">
        <v>1</v>
      </c>
      <c r="D109" s="191" t="s">
        <v>107</v>
      </c>
      <c r="E109" s="187">
        <v>51180</v>
      </c>
      <c r="F109" s="187">
        <v>120</v>
      </c>
      <c r="G109" s="191" t="s">
        <v>182</v>
      </c>
      <c r="H109" s="190"/>
      <c r="I109" s="190"/>
      <c r="J109" s="189">
        <f t="shared" si="8"/>
        <v>82.3</v>
      </c>
      <c r="K109" s="189">
        <f t="shared" si="8"/>
        <v>82.8</v>
      </c>
      <c r="L109" s="189">
        <f t="shared" si="8"/>
        <v>83.7</v>
      </c>
    </row>
    <row r="110" spans="1:12" ht="12.75">
      <c r="A110" s="187" t="s">
        <v>39</v>
      </c>
      <c r="B110" s="187">
        <v>89</v>
      </c>
      <c r="C110" s="187">
        <v>1</v>
      </c>
      <c r="D110" s="191" t="s">
        <v>107</v>
      </c>
      <c r="E110" s="187">
        <v>51180</v>
      </c>
      <c r="F110" s="187">
        <v>120</v>
      </c>
      <c r="G110" s="191" t="s">
        <v>182</v>
      </c>
      <c r="H110" s="191" t="s">
        <v>181</v>
      </c>
      <c r="I110" s="187"/>
      <c r="J110" s="189">
        <f t="shared" si="8"/>
        <v>82.3</v>
      </c>
      <c r="K110" s="189">
        <f t="shared" si="8"/>
        <v>82.8</v>
      </c>
      <c r="L110" s="189">
        <f t="shared" si="8"/>
        <v>83.7</v>
      </c>
    </row>
    <row r="111" spans="1:12" ht="12.75">
      <c r="A111" s="194" t="s">
        <v>383</v>
      </c>
      <c r="B111" s="194">
        <v>89</v>
      </c>
      <c r="C111" s="194">
        <v>1</v>
      </c>
      <c r="D111" s="195" t="s">
        <v>107</v>
      </c>
      <c r="E111" s="194">
        <v>51180</v>
      </c>
      <c r="F111" s="194">
        <v>120</v>
      </c>
      <c r="G111" s="195" t="s">
        <v>182</v>
      </c>
      <c r="H111" s="195" t="s">
        <v>181</v>
      </c>
      <c r="I111" s="194">
        <v>921</v>
      </c>
      <c r="J111" s="196">
        <f>прил5!J95</f>
        <v>82.3</v>
      </c>
      <c r="K111" s="196">
        <f>прил5!K95</f>
        <v>82.8</v>
      </c>
      <c r="L111" s="196">
        <f>прил5!L95</f>
        <v>83.7</v>
      </c>
    </row>
    <row r="112" spans="1:12" ht="25.5">
      <c r="A112" s="187" t="s">
        <v>346</v>
      </c>
      <c r="B112" s="187">
        <v>89</v>
      </c>
      <c r="C112" s="187">
        <v>1</v>
      </c>
      <c r="D112" s="191" t="s">
        <v>107</v>
      </c>
      <c r="E112" s="187">
        <v>81180</v>
      </c>
      <c r="F112" s="187">
        <v>200</v>
      </c>
      <c r="G112" s="187"/>
      <c r="H112" s="187"/>
      <c r="I112" s="187"/>
      <c r="J112" s="189">
        <f>J113</f>
        <v>4.5</v>
      </c>
      <c r="K112" s="189">
        <f t="shared" si="8"/>
        <v>4.6</v>
      </c>
      <c r="L112" s="189">
        <f t="shared" si="8"/>
        <v>6.4</v>
      </c>
    </row>
    <row r="113" spans="1:12" ht="25.5">
      <c r="A113" s="187" t="s">
        <v>197</v>
      </c>
      <c r="B113" s="187">
        <v>89</v>
      </c>
      <c r="C113" s="187">
        <v>1</v>
      </c>
      <c r="D113" s="191" t="s">
        <v>107</v>
      </c>
      <c r="E113" s="187">
        <v>51180</v>
      </c>
      <c r="F113" s="187">
        <v>240</v>
      </c>
      <c r="G113" s="187"/>
      <c r="H113" s="187"/>
      <c r="I113" s="187"/>
      <c r="J113" s="189">
        <f>J114</f>
        <v>4.5</v>
      </c>
      <c r="K113" s="189">
        <f t="shared" si="8"/>
        <v>4.6</v>
      </c>
      <c r="L113" s="189">
        <f t="shared" si="8"/>
        <v>6.4</v>
      </c>
    </row>
    <row r="114" spans="1:12" ht="12.75">
      <c r="A114" s="187" t="s">
        <v>36</v>
      </c>
      <c r="B114" s="187">
        <v>89</v>
      </c>
      <c r="C114" s="187">
        <v>1</v>
      </c>
      <c r="D114" s="191" t="s">
        <v>107</v>
      </c>
      <c r="E114" s="187">
        <v>51180</v>
      </c>
      <c r="F114" s="187">
        <v>240</v>
      </c>
      <c r="G114" s="191" t="s">
        <v>182</v>
      </c>
      <c r="H114" s="190"/>
      <c r="I114" s="190"/>
      <c r="J114" s="189">
        <f t="shared" si="8"/>
        <v>4.5</v>
      </c>
      <c r="K114" s="189">
        <f t="shared" si="8"/>
        <v>4.6</v>
      </c>
      <c r="L114" s="189">
        <f t="shared" si="8"/>
        <v>6.4</v>
      </c>
    </row>
    <row r="115" spans="1:12" ht="12.75">
      <c r="A115" s="187" t="s">
        <v>39</v>
      </c>
      <c r="B115" s="187">
        <v>89</v>
      </c>
      <c r="C115" s="187">
        <v>1</v>
      </c>
      <c r="D115" s="191" t="s">
        <v>107</v>
      </c>
      <c r="E115" s="187">
        <v>51180</v>
      </c>
      <c r="F115" s="187">
        <v>240</v>
      </c>
      <c r="G115" s="191" t="s">
        <v>182</v>
      </c>
      <c r="H115" s="191" t="s">
        <v>181</v>
      </c>
      <c r="I115" s="187"/>
      <c r="J115" s="189">
        <f t="shared" si="8"/>
        <v>4.5</v>
      </c>
      <c r="K115" s="189">
        <f t="shared" si="8"/>
        <v>4.6</v>
      </c>
      <c r="L115" s="189">
        <f t="shared" si="8"/>
        <v>6.4</v>
      </c>
    </row>
    <row r="116" spans="1:12" ht="12.75">
      <c r="A116" s="194" t="s">
        <v>383</v>
      </c>
      <c r="B116" s="194">
        <v>89</v>
      </c>
      <c r="C116" s="194">
        <v>1</v>
      </c>
      <c r="D116" s="195" t="s">
        <v>107</v>
      </c>
      <c r="E116" s="194">
        <v>51180</v>
      </c>
      <c r="F116" s="194">
        <v>240</v>
      </c>
      <c r="G116" s="195" t="s">
        <v>182</v>
      </c>
      <c r="H116" s="195" t="s">
        <v>181</v>
      </c>
      <c r="I116" s="194">
        <v>921</v>
      </c>
      <c r="J116" s="196">
        <f>прил5!J97</f>
        <v>4.5</v>
      </c>
      <c r="K116" s="196">
        <f>прил5!K97</f>
        <v>4.6</v>
      </c>
      <c r="L116" s="196">
        <f>прил5!L97</f>
        <v>6.4</v>
      </c>
    </row>
    <row r="117" spans="1:12" ht="25.5">
      <c r="A117" s="187" t="s">
        <v>346</v>
      </c>
      <c r="B117" s="187">
        <v>89</v>
      </c>
      <c r="C117" s="187">
        <v>1</v>
      </c>
      <c r="D117" s="191" t="s">
        <v>107</v>
      </c>
      <c r="E117" s="184">
        <v>42370</v>
      </c>
      <c r="F117" s="184">
        <v>200</v>
      </c>
      <c r="G117" s="184"/>
      <c r="H117" s="184"/>
      <c r="I117" s="184"/>
      <c r="J117" s="186">
        <f aca="true" t="shared" si="9" ref="J117:L120">J118</f>
        <v>0</v>
      </c>
      <c r="K117" s="186">
        <f t="shared" si="9"/>
        <v>0</v>
      </c>
      <c r="L117" s="186">
        <f t="shared" si="9"/>
        <v>0</v>
      </c>
    </row>
    <row r="118" spans="1:12" ht="25.5">
      <c r="A118" s="187" t="s">
        <v>197</v>
      </c>
      <c r="B118" s="187">
        <v>89</v>
      </c>
      <c r="C118" s="187">
        <v>1</v>
      </c>
      <c r="D118" s="191" t="s">
        <v>107</v>
      </c>
      <c r="E118" s="187">
        <v>42370</v>
      </c>
      <c r="F118" s="187">
        <v>240</v>
      </c>
      <c r="G118" s="187"/>
      <c r="H118" s="187"/>
      <c r="I118" s="187"/>
      <c r="J118" s="189">
        <f t="shared" si="9"/>
        <v>0</v>
      </c>
      <c r="K118" s="189">
        <f t="shared" si="9"/>
        <v>0</v>
      </c>
      <c r="L118" s="189">
        <f t="shared" si="9"/>
        <v>0</v>
      </c>
    </row>
    <row r="119" spans="1:12" ht="12.75">
      <c r="A119" s="187" t="s">
        <v>178</v>
      </c>
      <c r="B119" s="187">
        <v>89</v>
      </c>
      <c r="C119" s="187">
        <v>1</v>
      </c>
      <c r="D119" s="191" t="s">
        <v>107</v>
      </c>
      <c r="E119" s="187">
        <v>42370</v>
      </c>
      <c r="F119" s="187">
        <v>240</v>
      </c>
      <c r="G119" s="191" t="s">
        <v>241</v>
      </c>
      <c r="H119" s="191"/>
      <c r="I119" s="190"/>
      <c r="J119" s="189">
        <f t="shared" si="9"/>
        <v>0</v>
      </c>
      <c r="K119" s="189">
        <f t="shared" si="9"/>
        <v>0</v>
      </c>
      <c r="L119" s="189">
        <f t="shared" si="9"/>
        <v>0</v>
      </c>
    </row>
    <row r="120" spans="1:12" ht="12.75">
      <c r="A120" s="187" t="s">
        <v>331</v>
      </c>
      <c r="B120" s="187">
        <v>89</v>
      </c>
      <c r="C120" s="187">
        <v>1</v>
      </c>
      <c r="D120" s="191" t="s">
        <v>107</v>
      </c>
      <c r="E120" s="187">
        <v>42370</v>
      </c>
      <c r="F120" s="187">
        <v>240</v>
      </c>
      <c r="G120" s="191" t="s">
        <v>241</v>
      </c>
      <c r="H120" s="191" t="s">
        <v>184</v>
      </c>
      <c r="I120" s="187"/>
      <c r="J120" s="189">
        <f t="shared" si="9"/>
        <v>0</v>
      </c>
      <c r="K120" s="189">
        <f t="shared" si="9"/>
        <v>0</v>
      </c>
      <c r="L120" s="189">
        <f t="shared" si="9"/>
        <v>0</v>
      </c>
    </row>
    <row r="121" spans="1:12" ht="12.75">
      <c r="A121" s="194" t="s">
        <v>383</v>
      </c>
      <c r="B121" s="194">
        <v>89</v>
      </c>
      <c r="C121" s="194">
        <v>1</v>
      </c>
      <c r="D121" s="195" t="s">
        <v>107</v>
      </c>
      <c r="E121" s="194">
        <v>42370</v>
      </c>
      <c r="F121" s="194">
        <v>240</v>
      </c>
      <c r="G121" s="195" t="s">
        <v>241</v>
      </c>
      <c r="H121" s="195" t="s">
        <v>184</v>
      </c>
      <c r="I121" s="194">
        <v>921</v>
      </c>
      <c r="J121" s="196"/>
      <c r="K121" s="196"/>
      <c r="L121" s="196"/>
    </row>
    <row r="122" spans="1:12" ht="25.5">
      <c r="A122" s="187" t="s">
        <v>346</v>
      </c>
      <c r="B122" s="187">
        <v>89</v>
      </c>
      <c r="C122" s="187">
        <v>1</v>
      </c>
      <c r="D122" s="191" t="s">
        <v>107</v>
      </c>
      <c r="E122" s="197">
        <v>44102</v>
      </c>
      <c r="F122" s="197">
        <v>200</v>
      </c>
      <c r="G122" s="197"/>
      <c r="H122" s="197"/>
      <c r="I122" s="197"/>
      <c r="J122" s="198">
        <f aca="true" t="shared" si="10" ref="J122:L125">J123</f>
        <v>184</v>
      </c>
      <c r="K122" s="198">
        <f t="shared" si="10"/>
        <v>184</v>
      </c>
      <c r="L122" s="198">
        <f t="shared" si="10"/>
        <v>184</v>
      </c>
    </row>
    <row r="123" spans="1:12" ht="25.5">
      <c r="A123" s="187" t="s">
        <v>197</v>
      </c>
      <c r="B123" s="187">
        <v>89</v>
      </c>
      <c r="C123" s="187">
        <v>1</v>
      </c>
      <c r="D123" s="191" t="s">
        <v>107</v>
      </c>
      <c r="E123" s="187">
        <v>44102</v>
      </c>
      <c r="F123" s="187">
        <v>240</v>
      </c>
      <c r="G123" s="187"/>
      <c r="H123" s="187"/>
      <c r="I123" s="187"/>
      <c r="J123" s="189">
        <f t="shared" si="10"/>
        <v>184</v>
      </c>
      <c r="K123" s="189">
        <f t="shared" si="10"/>
        <v>184</v>
      </c>
      <c r="L123" s="189">
        <f t="shared" si="10"/>
        <v>184</v>
      </c>
    </row>
    <row r="124" spans="1:12" ht="114.75">
      <c r="A124" s="187" t="s">
        <v>112</v>
      </c>
      <c r="B124" s="187">
        <v>89</v>
      </c>
      <c r="C124" s="187">
        <v>1</v>
      </c>
      <c r="D124" s="191" t="s">
        <v>107</v>
      </c>
      <c r="E124" s="187">
        <v>44102</v>
      </c>
      <c r="F124" s="187">
        <v>240</v>
      </c>
      <c r="G124" s="191" t="s">
        <v>241</v>
      </c>
      <c r="H124" s="191"/>
      <c r="I124" s="190"/>
      <c r="J124" s="189">
        <f t="shared" si="10"/>
        <v>184</v>
      </c>
      <c r="K124" s="189">
        <f t="shared" si="10"/>
        <v>184</v>
      </c>
      <c r="L124" s="189">
        <f t="shared" si="10"/>
        <v>184</v>
      </c>
    </row>
    <row r="125" spans="1:12" ht="12.75">
      <c r="A125" s="187" t="s">
        <v>144</v>
      </c>
      <c r="B125" s="187">
        <v>89</v>
      </c>
      <c r="C125" s="187">
        <v>1</v>
      </c>
      <c r="D125" s="191" t="s">
        <v>107</v>
      </c>
      <c r="E125" s="187">
        <v>44102</v>
      </c>
      <c r="F125" s="187">
        <v>240</v>
      </c>
      <c r="G125" s="191" t="s">
        <v>241</v>
      </c>
      <c r="H125" s="191" t="s">
        <v>153</v>
      </c>
      <c r="I125" s="187"/>
      <c r="J125" s="189">
        <f t="shared" si="10"/>
        <v>184</v>
      </c>
      <c r="K125" s="189">
        <f t="shared" si="10"/>
        <v>184</v>
      </c>
      <c r="L125" s="189">
        <f t="shared" si="10"/>
        <v>184</v>
      </c>
    </row>
    <row r="126" spans="1:12" ht="12.75">
      <c r="A126" s="194" t="s">
        <v>383</v>
      </c>
      <c r="B126" s="194">
        <v>89</v>
      </c>
      <c r="C126" s="194">
        <v>1</v>
      </c>
      <c r="D126" s="195" t="s">
        <v>107</v>
      </c>
      <c r="E126" s="194">
        <v>44102</v>
      </c>
      <c r="F126" s="194">
        <v>240</v>
      </c>
      <c r="G126" s="195" t="s">
        <v>241</v>
      </c>
      <c r="H126" s="195" t="s">
        <v>153</v>
      </c>
      <c r="I126" s="194">
        <v>921</v>
      </c>
      <c r="J126" s="196">
        <f>прил5!J121</f>
        <v>184</v>
      </c>
      <c r="K126" s="196">
        <f>прил5!K121</f>
        <v>184</v>
      </c>
      <c r="L126" s="196">
        <f>прил5!L121</f>
        <v>184</v>
      </c>
    </row>
    <row r="127" spans="1:12" ht="25.5">
      <c r="A127" s="187" t="s">
        <v>346</v>
      </c>
      <c r="B127" s="187">
        <v>89</v>
      </c>
      <c r="C127" s="187">
        <v>1</v>
      </c>
      <c r="D127" s="191" t="s">
        <v>107</v>
      </c>
      <c r="E127" s="197">
        <v>42020</v>
      </c>
      <c r="F127" s="197">
        <v>200</v>
      </c>
      <c r="G127" s="197"/>
      <c r="H127" s="197"/>
      <c r="I127" s="197"/>
      <c r="J127" s="198">
        <f>J128</f>
        <v>0</v>
      </c>
      <c r="K127" s="198">
        <f>K128</f>
        <v>0</v>
      </c>
      <c r="L127" s="198">
        <f>L128</f>
        <v>0</v>
      </c>
    </row>
    <row r="128" spans="1:12" ht="25.5">
      <c r="A128" s="187" t="s">
        <v>346</v>
      </c>
      <c r="B128" s="187">
        <v>89</v>
      </c>
      <c r="C128" s="187">
        <v>1</v>
      </c>
      <c r="D128" s="191" t="s">
        <v>107</v>
      </c>
      <c r="E128" s="187">
        <v>42020</v>
      </c>
      <c r="F128" s="187">
        <v>240</v>
      </c>
      <c r="G128" s="187"/>
      <c r="H128" s="187"/>
      <c r="I128" s="187"/>
      <c r="J128" s="189">
        <f>J129</f>
        <v>0</v>
      </c>
      <c r="K128" s="189">
        <f aca="true" t="shared" si="11" ref="J128:L135">K129</f>
        <v>0</v>
      </c>
      <c r="L128" s="189">
        <f t="shared" si="11"/>
        <v>0</v>
      </c>
    </row>
    <row r="129" spans="1:12" ht="25.5">
      <c r="A129" s="187" t="s">
        <v>197</v>
      </c>
      <c r="B129" s="187">
        <v>89</v>
      </c>
      <c r="C129" s="187">
        <v>1</v>
      </c>
      <c r="D129" s="191" t="s">
        <v>107</v>
      </c>
      <c r="E129" s="187">
        <v>42020</v>
      </c>
      <c r="F129" s="187">
        <v>240</v>
      </c>
      <c r="G129" s="191" t="s">
        <v>184</v>
      </c>
      <c r="H129" s="190"/>
      <c r="I129" s="190"/>
      <c r="J129" s="189">
        <f t="shared" si="11"/>
        <v>0</v>
      </c>
      <c r="K129" s="189">
        <f t="shared" si="11"/>
        <v>0</v>
      </c>
      <c r="L129" s="189">
        <f t="shared" si="11"/>
        <v>0</v>
      </c>
    </row>
    <row r="130" spans="1:12" ht="12.75">
      <c r="A130" s="187" t="s">
        <v>255</v>
      </c>
      <c r="B130" s="187">
        <v>89</v>
      </c>
      <c r="C130" s="187">
        <v>1</v>
      </c>
      <c r="D130" s="191" t="s">
        <v>107</v>
      </c>
      <c r="E130" s="187">
        <v>42020</v>
      </c>
      <c r="F130" s="187">
        <v>240</v>
      </c>
      <c r="G130" s="191" t="s">
        <v>184</v>
      </c>
      <c r="H130" s="191" t="s">
        <v>182</v>
      </c>
      <c r="I130" s="187"/>
      <c r="J130" s="189">
        <f>J131</f>
        <v>0</v>
      </c>
      <c r="K130" s="189">
        <f t="shared" si="11"/>
        <v>0</v>
      </c>
      <c r="L130" s="189">
        <f t="shared" si="11"/>
        <v>0</v>
      </c>
    </row>
    <row r="131" spans="1:12" ht="12.75">
      <c r="A131" s="194" t="s">
        <v>383</v>
      </c>
      <c r="B131" s="194">
        <v>89</v>
      </c>
      <c r="C131" s="194">
        <v>1</v>
      </c>
      <c r="D131" s="195" t="s">
        <v>107</v>
      </c>
      <c r="E131" s="194">
        <v>42020</v>
      </c>
      <c r="F131" s="194">
        <v>240</v>
      </c>
      <c r="G131" s="195" t="s">
        <v>184</v>
      </c>
      <c r="H131" s="195" t="s">
        <v>182</v>
      </c>
      <c r="I131" s="194">
        <v>921</v>
      </c>
      <c r="J131" s="196">
        <f>прил5!J122</f>
        <v>0</v>
      </c>
      <c r="K131" s="196">
        <f>прил5!K122</f>
        <v>0</v>
      </c>
      <c r="L131" s="196">
        <f>прил5!L122</f>
        <v>0</v>
      </c>
    </row>
    <row r="132" spans="1:12" ht="25.5">
      <c r="A132" s="187" t="s">
        <v>346</v>
      </c>
      <c r="B132" s="187">
        <v>89</v>
      </c>
      <c r="C132" s="187">
        <v>1</v>
      </c>
      <c r="D132" s="191" t="s">
        <v>107</v>
      </c>
      <c r="E132" s="197">
        <v>43010</v>
      </c>
      <c r="F132" s="197">
        <v>200</v>
      </c>
      <c r="G132" s="197"/>
      <c r="H132" s="197"/>
      <c r="I132" s="197"/>
      <c r="J132" s="198">
        <f>J133</f>
        <v>170</v>
      </c>
      <c r="K132" s="198">
        <f>K133</f>
        <v>60</v>
      </c>
      <c r="L132" s="198">
        <f>L133</f>
        <v>60</v>
      </c>
    </row>
    <row r="133" spans="1:12" ht="25.5">
      <c r="A133" s="187" t="s">
        <v>346</v>
      </c>
      <c r="B133" s="187">
        <v>89</v>
      </c>
      <c r="C133" s="187">
        <v>1</v>
      </c>
      <c r="D133" s="191" t="s">
        <v>107</v>
      </c>
      <c r="E133" s="187">
        <v>43010</v>
      </c>
      <c r="F133" s="187">
        <v>240</v>
      </c>
      <c r="G133" s="187"/>
      <c r="H133" s="187"/>
      <c r="I133" s="187"/>
      <c r="J133" s="189">
        <f>J134</f>
        <v>170</v>
      </c>
      <c r="K133" s="189">
        <f t="shared" si="11"/>
        <v>60</v>
      </c>
      <c r="L133" s="189">
        <f t="shared" si="11"/>
        <v>60</v>
      </c>
    </row>
    <row r="134" spans="1:12" ht="25.5">
      <c r="A134" s="187" t="s">
        <v>197</v>
      </c>
      <c r="B134" s="187">
        <v>89</v>
      </c>
      <c r="C134" s="187">
        <v>1</v>
      </c>
      <c r="D134" s="191" t="s">
        <v>107</v>
      </c>
      <c r="E134" s="187">
        <v>43010</v>
      </c>
      <c r="F134" s="187">
        <v>240</v>
      </c>
      <c r="G134" s="191" t="s">
        <v>184</v>
      </c>
      <c r="H134" s="190"/>
      <c r="I134" s="190"/>
      <c r="J134" s="189">
        <f t="shared" si="11"/>
        <v>170</v>
      </c>
      <c r="K134" s="189">
        <f t="shared" si="11"/>
        <v>60</v>
      </c>
      <c r="L134" s="189">
        <f t="shared" si="11"/>
        <v>60</v>
      </c>
    </row>
    <row r="135" spans="1:12" ht="12.75">
      <c r="A135" s="187" t="s">
        <v>45</v>
      </c>
      <c r="B135" s="187">
        <v>89</v>
      </c>
      <c r="C135" s="187">
        <v>1</v>
      </c>
      <c r="D135" s="191" t="s">
        <v>107</v>
      </c>
      <c r="E135" s="187">
        <v>43010</v>
      </c>
      <c r="F135" s="187">
        <v>240</v>
      </c>
      <c r="G135" s="191" t="s">
        <v>184</v>
      </c>
      <c r="H135" s="191" t="s">
        <v>181</v>
      </c>
      <c r="I135" s="187"/>
      <c r="J135" s="189">
        <f>J136</f>
        <v>170</v>
      </c>
      <c r="K135" s="189">
        <f t="shared" si="11"/>
        <v>60</v>
      </c>
      <c r="L135" s="189">
        <f t="shared" si="11"/>
        <v>60</v>
      </c>
    </row>
    <row r="136" spans="1:12" ht="12.75">
      <c r="A136" s="194" t="s">
        <v>383</v>
      </c>
      <c r="B136" s="194">
        <v>89</v>
      </c>
      <c r="C136" s="194">
        <v>1</v>
      </c>
      <c r="D136" s="195" t="s">
        <v>107</v>
      </c>
      <c r="E136" s="194">
        <v>43010</v>
      </c>
      <c r="F136" s="194">
        <v>240</v>
      </c>
      <c r="G136" s="195" t="s">
        <v>184</v>
      </c>
      <c r="H136" s="195" t="s">
        <v>181</v>
      </c>
      <c r="I136" s="194">
        <v>921</v>
      </c>
      <c r="J136" s="196">
        <f>прил5!J158</f>
        <v>170</v>
      </c>
      <c r="K136" s="196">
        <f>прил5!K158</f>
        <v>60</v>
      </c>
      <c r="L136" s="196">
        <f>прил5!L158</f>
        <v>60</v>
      </c>
    </row>
    <row r="137" spans="1:12" ht="25.5">
      <c r="A137" s="187" t="s">
        <v>346</v>
      </c>
      <c r="B137" s="187">
        <v>89</v>
      </c>
      <c r="C137" s="187">
        <v>1</v>
      </c>
      <c r="D137" s="191" t="s">
        <v>107</v>
      </c>
      <c r="E137" s="197">
        <v>43030</v>
      </c>
      <c r="F137" s="197">
        <v>200</v>
      </c>
      <c r="G137" s="197"/>
      <c r="H137" s="197"/>
      <c r="I137" s="197"/>
      <c r="J137" s="198">
        <f>J138</f>
        <v>0</v>
      </c>
      <c r="K137" s="198">
        <f aca="true" t="shared" si="12" ref="J137:L140">K138</f>
        <v>0</v>
      </c>
      <c r="L137" s="198">
        <f>L138</f>
        <v>0</v>
      </c>
    </row>
    <row r="138" spans="1:12" ht="25.5">
      <c r="A138" s="187" t="s">
        <v>346</v>
      </c>
      <c r="B138" s="187">
        <v>89</v>
      </c>
      <c r="C138" s="187">
        <v>1</v>
      </c>
      <c r="D138" s="191" t="s">
        <v>107</v>
      </c>
      <c r="E138" s="187">
        <v>43030</v>
      </c>
      <c r="F138" s="187">
        <v>240</v>
      </c>
      <c r="G138" s="187"/>
      <c r="H138" s="187"/>
      <c r="I138" s="187"/>
      <c r="J138" s="189">
        <f>J139</f>
        <v>0</v>
      </c>
      <c r="K138" s="189">
        <f t="shared" si="12"/>
        <v>0</v>
      </c>
      <c r="L138" s="189">
        <f t="shared" si="12"/>
        <v>0</v>
      </c>
    </row>
    <row r="139" spans="1:12" ht="25.5">
      <c r="A139" s="187" t="s">
        <v>197</v>
      </c>
      <c r="B139" s="187">
        <v>89</v>
      </c>
      <c r="C139" s="187">
        <v>1</v>
      </c>
      <c r="D139" s="191" t="s">
        <v>107</v>
      </c>
      <c r="E139" s="187">
        <v>43030</v>
      </c>
      <c r="F139" s="187">
        <v>240</v>
      </c>
      <c r="G139" s="191" t="s">
        <v>184</v>
      </c>
      <c r="H139" s="190"/>
      <c r="I139" s="190"/>
      <c r="J139" s="189">
        <f t="shared" si="12"/>
        <v>0</v>
      </c>
      <c r="K139" s="189">
        <f t="shared" si="12"/>
        <v>0</v>
      </c>
      <c r="L139" s="189">
        <f t="shared" si="12"/>
        <v>0</v>
      </c>
    </row>
    <row r="140" spans="1:12" ht="12.75">
      <c r="A140" s="187" t="s">
        <v>48</v>
      </c>
      <c r="B140" s="187">
        <v>89</v>
      </c>
      <c r="C140" s="187">
        <v>1</v>
      </c>
      <c r="D140" s="191" t="s">
        <v>107</v>
      </c>
      <c r="E140" s="187">
        <v>43030</v>
      </c>
      <c r="F140" s="187">
        <v>240</v>
      </c>
      <c r="G140" s="191" t="s">
        <v>184</v>
      </c>
      <c r="H140" s="191" t="s">
        <v>181</v>
      </c>
      <c r="I140" s="187"/>
      <c r="J140" s="189">
        <f>J141</f>
        <v>0</v>
      </c>
      <c r="K140" s="189">
        <f t="shared" si="12"/>
        <v>0</v>
      </c>
      <c r="L140" s="189">
        <f t="shared" si="12"/>
        <v>0</v>
      </c>
    </row>
    <row r="141" spans="1:12" ht="12.75">
      <c r="A141" s="194" t="s">
        <v>383</v>
      </c>
      <c r="B141" s="194">
        <v>89</v>
      </c>
      <c r="C141" s="194">
        <v>1</v>
      </c>
      <c r="D141" s="195" t="s">
        <v>107</v>
      </c>
      <c r="E141" s="194">
        <v>43030</v>
      </c>
      <c r="F141" s="194">
        <v>240</v>
      </c>
      <c r="G141" s="195" t="s">
        <v>184</v>
      </c>
      <c r="H141" s="195" t="s">
        <v>181</v>
      </c>
      <c r="I141" s="194">
        <v>921</v>
      </c>
      <c r="J141" s="196">
        <f>прил5!J147</f>
        <v>0</v>
      </c>
      <c r="K141" s="196">
        <f>прил5!K147</f>
        <v>0</v>
      </c>
      <c r="L141" s="196">
        <f>прил5!L147</f>
        <v>0</v>
      </c>
    </row>
    <row r="142" spans="1:12" ht="25.5">
      <c r="A142" s="187" t="s">
        <v>346</v>
      </c>
      <c r="B142" s="187">
        <v>89</v>
      </c>
      <c r="C142" s="187">
        <v>1</v>
      </c>
      <c r="D142" s="191" t="s">
        <v>107</v>
      </c>
      <c r="E142" s="197">
        <v>43040</v>
      </c>
      <c r="F142" s="197">
        <v>200</v>
      </c>
      <c r="G142" s="197"/>
      <c r="H142" s="197"/>
      <c r="I142" s="197"/>
      <c r="J142" s="198">
        <f aca="true" t="shared" si="13" ref="J142:L145">J143</f>
        <v>22.450000000000003</v>
      </c>
      <c r="K142" s="198">
        <f t="shared" si="13"/>
        <v>54.8</v>
      </c>
      <c r="L142" s="198">
        <f t="shared" si="13"/>
        <v>48.7</v>
      </c>
    </row>
    <row r="143" spans="1:12" ht="25.5">
      <c r="A143" s="187" t="s">
        <v>346</v>
      </c>
      <c r="B143" s="187">
        <v>89</v>
      </c>
      <c r="C143" s="187">
        <v>1</v>
      </c>
      <c r="D143" s="191" t="s">
        <v>107</v>
      </c>
      <c r="E143" s="187">
        <v>43040</v>
      </c>
      <c r="F143" s="187">
        <v>240</v>
      </c>
      <c r="G143" s="187"/>
      <c r="H143" s="187"/>
      <c r="I143" s="187"/>
      <c r="J143" s="189">
        <f t="shared" si="13"/>
        <v>22.450000000000003</v>
      </c>
      <c r="K143" s="189">
        <f t="shared" si="13"/>
        <v>54.8</v>
      </c>
      <c r="L143" s="189">
        <f t="shared" si="13"/>
        <v>48.7</v>
      </c>
    </row>
    <row r="144" spans="1:12" ht="25.5">
      <c r="A144" s="187" t="s">
        <v>197</v>
      </c>
      <c r="B144" s="187">
        <v>89</v>
      </c>
      <c r="C144" s="187">
        <v>1</v>
      </c>
      <c r="D144" s="191" t="s">
        <v>107</v>
      </c>
      <c r="E144" s="187">
        <v>43040</v>
      </c>
      <c r="F144" s="187">
        <v>240</v>
      </c>
      <c r="G144" s="191" t="s">
        <v>184</v>
      </c>
      <c r="H144" s="190"/>
      <c r="I144" s="190"/>
      <c r="J144" s="189">
        <f t="shared" si="13"/>
        <v>22.450000000000003</v>
      </c>
      <c r="K144" s="189">
        <f t="shared" si="13"/>
        <v>54.8</v>
      </c>
      <c r="L144" s="189">
        <f t="shared" si="13"/>
        <v>48.7</v>
      </c>
    </row>
    <row r="145" spans="1:12" ht="12.75">
      <c r="A145" s="187" t="s">
        <v>49</v>
      </c>
      <c r="B145" s="187">
        <v>89</v>
      </c>
      <c r="C145" s="187">
        <v>1</v>
      </c>
      <c r="D145" s="191" t="s">
        <v>107</v>
      </c>
      <c r="E145" s="187">
        <v>43040</v>
      </c>
      <c r="F145" s="187">
        <v>240</v>
      </c>
      <c r="G145" s="191" t="s">
        <v>184</v>
      </c>
      <c r="H145" s="191" t="s">
        <v>181</v>
      </c>
      <c r="I145" s="187"/>
      <c r="J145" s="189">
        <f t="shared" si="13"/>
        <v>22.450000000000003</v>
      </c>
      <c r="K145" s="189">
        <f t="shared" si="13"/>
        <v>54.8</v>
      </c>
      <c r="L145" s="189">
        <f t="shared" si="13"/>
        <v>48.7</v>
      </c>
    </row>
    <row r="146" spans="1:12" ht="12.75">
      <c r="A146" s="194" t="s">
        <v>383</v>
      </c>
      <c r="B146" s="194">
        <v>89</v>
      </c>
      <c r="C146" s="194">
        <v>1</v>
      </c>
      <c r="D146" s="195" t="s">
        <v>107</v>
      </c>
      <c r="E146" s="194">
        <v>43040</v>
      </c>
      <c r="F146" s="194">
        <v>240</v>
      </c>
      <c r="G146" s="195" t="s">
        <v>184</v>
      </c>
      <c r="H146" s="195" t="s">
        <v>181</v>
      </c>
      <c r="I146" s="194">
        <v>921</v>
      </c>
      <c r="J146" s="196">
        <f>прил5!J169</f>
        <v>22.450000000000003</v>
      </c>
      <c r="K146" s="196">
        <f>прил5!K169</f>
        <v>54.8</v>
      </c>
      <c r="L146" s="196">
        <f>прил5!L169</f>
        <v>48.7</v>
      </c>
    </row>
    <row r="147" spans="1:12" ht="25.5">
      <c r="A147" s="187" t="s">
        <v>164</v>
      </c>
      <c r="B147" s="187">
        <v>89</v>
      </c>
      <c r="C147" s="187">
        <v>1</v>
      </c>
      <c r="D147" s="191" t="s">
        <v>107</v>
      </c>
      <c r="E147" s="197">
        <v>43040</v>
      </c>
      <c r="F147" s="197">
        <v>310</v>
      </c>
      <c r="G147" s="197"/>
      <c r="H147" s="197"/>
      <c r="I147" s="197"/>
      <c r="J147" s="198">
        <f aca="true" t="shared" si="14" ref="J147:L150">J148</f>
        <v>106.3</v>
      </c>
      <c r="K147" s="198">
        <f t="shared" si="14"/>
        <v>111.76</v>
      </c>
      <c r="L147" s="198">
        <f t="shared" si="14"/>
        <v>117.1</v>
      </c>
    </row>
    <row r="148" spans="1:12" ht="12.75">
      <c r="A148" s="187" t="s">
        <v>163</v>
      </c>
      <c r="B148" s="187">
        <v>89</v>
      </c>
      <c r="C148" s="187">
        <v>1</v>
      </c>
      <c r="D148" s="191" t="s">
        <v>107</v>
      </c>
      <c r="E148" s="187">
        <v>43040</v>
      </c>
      <c r="F148" s="187">
        <v>310</v>
      </c>
      <c r="G148" s="187"/>
      <c r="H148" s="187"/>
      <c r="I148" s="187"/>
      <c r="J148" s="189">
        <f t="shared" si="14"/>
        <v>106.3</v>
      </c>
      <c r="K148" s="189">
        <f t="shared" si="14"/>
        <v>111.76</v>
      </c>
      <c r="L148" s="189">
        <f t="shared" si="14"/>
        <v>117.1</v>
      </c>
    </row>
    <row r="149" spans="1:12" ht="12.75">
      <c r="A149" s="187" t="s">
        <v>198</v>
      </c>
      <c r="B149" s="187">
        <v>89</v>
      </c>
      <c r="C149" s="187">
        <v>1</v>
      </c>
      <c r="D149" s="191" t="s">
        <v>107</v>
      </c>
      <c r="E149" s="187">
        <v>43040</v>
      </c>
      <c r="F149" s="187">
        <v>310</v>
      </c>
      <c r="G149" s="191" t="s">
        <v>183</v>
      </c>
      <c r="H149" s="190"/>
      <c r="I149" s="190"/>
      <c r="J149" s="189">
        <f t="shared" si="14"/>
        <v>106.3</v>
      </c>
      <c r="K149" s="189">
        <f t="shared" si="14"/>
        <v>111.76</v>
      </c>
      <c r="L149" s="189">
        <f t="shared" si="14"/>
        <v>117.1</v>
      </c>
    </row>
    <row r="150" spans="1:12" ht="12.75">
      <c r="A150" s="187" t="s">
        <v>232</v>
      </c>
      <c r="B150" s="187">
        <v>89</v>
      </c>
      <c r="C150" s="187">
        <v>1</v>
      </c>
      <c r="D150" s="191" t="s">
        <v>107</v>
      </c>
      <c r="E150" s="187">
        <v>43040</v>
      </c>
      <c r="F150" s="187">
        <v>310</v>
      </c>
      <c r="G150" s="191" t="s">
        <v>183</v>
      </c>
      <c r="H150" s="191" t="s">
        <v>240</v>
      </c>
      <c r="I150" s="187"/>
      <c r="J150" s="189">
        <f t="shared" si="14"/>
        <v>106.3</v>
      </c>
      <c r="K150" s="189">
        <f t="shared" si="14"/>
        <v>111.76</v>
      </c>
      <c r="L150" s="189">
        <f t="shared" si="14"/>
        <v>117.1</v>
      </c>
    </row>
    <row r="151" spans="1:12" ht="12.75">
      <c r="A151" s="194" t="s">
        <v>383</v>
      </c>
      <c r="B151" s="194">
        <v>89</v>
      </c>
      <c r="C151" s="194">
        <v>1</v>
      </c>
      <c r="D151" s="195" t="s">
        <v>107</v>
      </c>
      <c r="E151" s="194">
        <v>43040</v>
      </c>
      <c r="F151" s="194">
        <v>310</v>
      </c>
      <c r="G151" s="195" t="s">
        <v>183</v>
      </c>
      <c r="H151" s="195" t="s">
        <v>240</v>
      </c>
      <c r="I151" s="194">
        <v>921</v>
      </c>
      <c r="J151" s="196">
        <f>прил5!J181</f>
        <v>106.3</v>
      </c>
      <c r="K151" s="196">
        <f>прил5!K181</f>
        <v>111.76</v>
      </c>
      <c r="L151" s="196">
        <f>прил5!L181</f>
        <v>117.1</v>
      </c>
    </row>
    <row r="152" spans="1:12" ht="12.75">
      <c r="A152" s="187" t="s">
        <v>232</v>
      </c>
      <c r="B152" s="187">
        <v>89</v>
      </c>
      <c r="C152" s="187">
        <v>1</v>
      </c>
      <c r="D152" s="191" t="s">
        <v>107</v>
      </c>
      <c r="E152" s="197">
        <v>44205</v>
      </c>
      <c r="F152" s="197">
        <v>310</v>
      </c>
      <c r="G152" s="197" t="s">
        <v>183</v>
      </c>
      <c r="H152" s="197" t="s">
        <v>240</v>
      </c>
      <c r="I152" s="197"/>
      <c r="J152" s="198">
        <f>J153</f>
        <v>0</v>
      </c>
      <c r="K152" s="198">
        <f>K153</f>
        <v>0</v>
      </c>
      <c r="L152" s="198">
        <f>L153</f>
        <v>0</v>
      </c>
    </row>
    <row r="153" spans="1:12" ht="12.75">
      <c r="A153" s="194" t="s">
        <v>383</v>
      </c>
      <c r="B153" s="194">
        <v>89</v>
      </c>
      <c r="C153" s="194">
        <v>1</v>
      </c>
      <c r="D153" s="195" t="s">
        <v>107</v>
      </c>
      <c r="E153" s="194">
        <v>44205</v>
      </c>
      <c r="F153" s="194">
        <v>310</v>
      </c>
      <c r="G153" s="195" t="s">
        <v>183</v>
      </c>
      <c r="H153" s="195" t="s">
        <v>240</v>
      </c>
      <c r="I153" s="194">
        <v>921</v>
      </c>
      <c r="J153" s="196">
        <f>прил5!J170</f>
        <v>0</v>
      </c>
      <c r="K153" s="196">
        <f>прил5!K170</f>
        <v>0</v>
      </c>
      <c r="L153" s="196">
        <f>прил5!L170</f>
        <v>0</v>
      </c>
    </row>
    <row r="154" spans="1:12" ht="12.75">
      <c r="A154" s="187" t="s">
        <v>114</v>
      </c>
      <c r="B154" s="187">
        <v>89</v>
      </c>
      <c r="C154" s="187">
        <v>1</v>
      </c>
      <c r="D154" s="191" t="s">
        <v>107</v>
      </c>
      <c r="E154" s="197">
        <v>41240</v>
      </c>
      <c r="F154" s="197">
        <v>730</v>
      </c>
      <c r="G154" s="197"/>
      <c r="H154" s="197"/>
      <c r="I154" s="197"/>
      <c r="J154" s="198">
        <f aca="true" t="shared" si="15" ref="J154:L156">J155</f>
        <v>2.3</v>
      </c>
      <c r="K154" s="198">
        <f t="shared" si="15"/>
        <v>2.4</v>
      </c>
      <c r="L154" s="198">
        <f t="shared" si="15"/>
        <v>4.1</v>
      </c>
    </row>
    <row r="155" spans="1:12" ht="12.75">
      <c r="A155" s="187" t="s">
        <v>27</v>
      </c>
      <c r="B155" s="187">
        <v>89</v>
      </c>
      <c r="C155" s="187">
        <v>1</v>
      </c>
      <c r="D155" s="191" t="s">
        <v>107</v>
      </c>
      <c r="E155" s="187">
        <v>41240</v>
      </c>
      <c r="F155" s="187">
        <v>730</v>
      </c>
      <c r="G155" s="191" t="s">
        <v>212</v>
      </c>
      <c r="H155" s="190"/>
      <c r="I155" s="190"/>
      <c r="J155" s="189">
        <f t="shared" si="15"/>
        <v>2.3</v>
      </c>
      <c r="K155" s="189">
        <f t="shared" si="15"/>
        <v>2.4</v>
      </c>
      <c r="L155" s="189">
        <f t="shared" si="15"/>
        <v>4.1</v>
      </c>
    </row>
    <row r="156" spans="1:12" ht="12.75">
      <c r="A156" s="187" t="s">
        <v>142</v>
      </c>
      <c r="B156" s="187">
        <v>89</v>
      </c>
      <c r="C156" s="187">
        <v>1</v>
      </c>
      <c r="D156" s="191" t="s">
        <v>107</v>
      </c>
      <c r="E156" s="187">
        <v>41240</v>
      </c>
      <c r="F156" s="187">
        <v>730</v>
      </c>
      <c r="G156" s="191" t="s">
        <v>212</v>
      </c>
      <c r="H156" s="191" t="s">
        <v>240</v>
      </c>
      <c r="I156" s="187"/>
      <c r="J156" s="189">
        <f t="shared" si="15"/>
        <v>2.3</v>
      </c>
      <c r="K156" s="189">
        <f t="shared" si="15"/>
        <v>2.4</v>
      </c>
      <c r="L156" s="189">
        <f t="shared" si="15"/>
        <v>4.1</v>
      </c>
    </row>
    <row r="157" spans="1:12" ht="12.75">
      <c r="A157" s="194" t="s">
        <v>383</v>
      </c>
      <c r="B157" s="194">
        <v>89</v>
      </c>
      <c r="C157" s="194">
        <v>1</v>
      </c>
      <c r="D157" s="195" t="s">
        <v>107</v>
      </c>
      <c r="E157" s="194">
        <v>41240</v>
      </c>
      <c r="F157" s="194">
        <v>730</v>
      </c>
      <c r="G157" s="195" t="s">
        <v>212</v>
      </c>
      <c r="H157" s="195" t="s">
        <v>240</v>
      </c>
      <c r="I157" s="194">
        <v>921</v>
      </c>
      <c r="J157" s="196">
        <f>прил5!J196</f>
        <v>2.3</v>
      </c>
      <c r="K157" s="196">
        <f>прил5!K196</f>
        <v>2.4</v>
      </c>
      <c r="L157" s="196">
        <f>прил5!L196</f>
        <v>4.1</v>
      </c>
    </row>
    <row r="158" spans="1:12" ht="12.75">
      <c r="A158" s="187" t="s">
        <v>355</v>
      </c>
      <c r="B158" s="187" t="s">
        <v>6</v>
      </c>
      <c r="C158" s="187" t="s">
        <v>242</v>
      </c>
      <c r="D158" s="187" t="s">
        <v>107</v>
      </c>
      <c r="E158" s="184">
        <v>41990</v>
      </c>
      <c r="F158" s="184"/>
      <c r="G158" s="188"/>
      <c r="H158" s="188"/>
      <c r="I158" s="188"/>
      <c r="J158" s="186">
        <f>J159</f>
        <v>0</v>
      </c>
      <c r="K158" s="186">
        <f>K159</f>
        <v>25.1</v>
      </c>
      <c r="L158" s="186">
        <f>L159</f>
        <v>50.7</v>
      </c>
    </row>
    <row r="159" spans="1:12" ht="12.75">
      <c r="A159" s="187" t="s">
        <v>347</v>
      </c>
      <c r="B159" s="187" t="s">
        <v>6</v>
      </c>
      <c r="C159" s="187" t="s">
        <v>242</v>
      </c>
      <c r="D159" s="187" t="s">
        <v>107</v>
      </c>
      <c r="E159" s="187">
        <v>41990</v>
      </c>
      <c r="F159" s="187">
        <v>800</v>
      </c>
      <c r="G159" s="187"/>
      <c r="H159" s="187"/>
      <c r="I159" s="187"/>
      <c r="J159" s="189">
        <f>J161</f>
        <v>0</v>
      </c>
      <c r="K159" s="189">
        <f>K161</f>
        <v>25.1</v>
      </c>
      <c r="L159" s="189">
        <f>L161</f>
        <v>50.7</v>
      </c>
    </row>
    <row r="160" spans="1:12" ht="12.75">
      <c r="A160" s="187" t="s">
        <v>151</v>
      </c>
      <c r="B160" s="187" t="s">
        <v>6</v>
      </c>
      <c r="C160" s="187" t="s">
        <v>242</v>
      </c>
      <c r="D160" s="187" t="s">
        <v>107</v>
      </c>
      <c r="E160" s="187">
        <v>41990</v>
      </c>
      <c r="F160" s="187">
        <v>870</v>
      </c>
      <c r="G160" s="187"/>
      <c r="H160" s="187"/>
      <c r="I160" s="187"/>
      <c r="J160" s="189">
        <f aca="true" t="shared" si="16" ref="J160:L162">J161</f>
        <v>0</v>
      </c>
      <c r="K160" s="189">
        <f t="shared" si="16"/>
        <v>25.1</v>
      </c>
      <c r="L160" s="189">
        <f t="shared" si="16"/>
        <v>50.7</v>
      </c>
    </row>
    <row r="161" spans="1:12" ht="12.75">
      <c r="A161" s="187" t="s">
        <v>355</v>
      </c>
      <c r="B161" s="187" t="s">
        <v>6</v>
      </c>
      <c r="C161" s="187" t="s">
        <v>242</v>
      </c>
      <c r="D161" s="187" t="s">
        <v>107</v>
      </c>
      <c r="E161" s="187">
        <v>41990</v>
      </c>
      <c r="F161" s="187">
        <v>870</v>
      </c>
      <c r="G161" s="187">
        <v>99</v>
      </c>
      <c r="H161" s="187"/>
      <c r="I161" s="187"/>
      <c r="J161" s="189">
        <f t="shared" si="16"/>
        <v>0</v>
      </c>
      <c r="K161" s="189">
        <f t="shared" si="16"/>
        <v>25.1</v>
      </c>
      <c r="L161" s="189">
        <f t="shared" si="16"/>
        <v>50.7</v>
      </c>
    </row>
    <row r="162" spans="1:12" ht="12.75">
      <c r="A162" s="187" t="s">
        <v>355</v>
      </c>
      <c r="B162" s="187" t="s">
        <v>6</v>
      </c>
      <c r="C162" s="187" t="s">
        <v>242</v>
      </c>
      <c r="D162" s="187" t="s">
        <v>107</v>
      </c>
      <c r="E162" s="187">
        <v>41990</v>
      </c>
      <c r="F162" s="187">
        <v>870</v>
      </c>
      <c r="G162" s="187">
        <v>99</v>
      </c>
      <c r="H162" s="187">
        <v>99</v>
      </c>
      <c r="I162" s="187"/>
      <c r="J162" s="189">
        <f t="shared" si="16"/>
        <v>0</v>
      </c>
      <c r="K162" s="189">
        <f t="shared" si="16"/>
        <v>25.1</v>
      </c>
      <c r="L162" s="189">
        <f t="shared" si="16"/>
        <v>50.7</v>
      </c>
    </row>
    <row r="163" spans="1:12" ht="12.75">
      <c r="A163" s="194" t="s">
        <v>383</v>
      </c>
      <c r="B163" s="194" t="s">
        <v>6</v>
      </c>
      <c r="C163" s="194" t="s">
        <v>242</v>
      </c>
      <c r="D163" s="195" t="s">
        <v>107</v>
      </c>
      <c r="E163" s="194">
        <v>41990</v>
      </c>
      <c r="F163" s="194">
        <v>870</v>
      </c>
      <c r="G163" s="195">
        <v>99</v>
      </c>
      <c r="H163" s="195">
        <v>99</v>
      </c>
      <c r="I163" s="194">
        <v>921</v>
      </c>
      <c r="J163" s="196">
        <f>прил5!J203</f>
        <v>0</v>
      </c>
      <c r="K163" s="196">
        <f>прил5!K203</f>
        <v>25.1</v>
      </c>
      <c r="L163" s="196">
        <f>прил5!L203</f>
        <v>50.7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I6" sqref="I6"/>
    </sheetView>
  </sheetViews>
  <sheetFormatPr defaultColWidth="9.00390625" defaultRowHeight="12.75"/>
  <cols>
    <col min="1" max="1" width="37.875" style="17" customWidth="1"/>
    <col min="2" max="2" width="75.875" style="17" customWidth="1"/>
    <col min="3" max="3" width="18.125" style="17" customWidth="1"/>
    <col min="4" max="6" width="15.375" style="17" customWidth="1"/>
    <col min="7" max="7" width="9.125" style="17" customWidth="1"/>
    <col min="8" max="8" width="9.25390625" style="17" bestFit="1" customWidth="1"/>
    <col min="9" max="16384" width="9.125" style="17" customWidth="1"/>
  </cols>
  <sheetData>
    <row r="1" spans="3:6" ht="18.75">
      <c r="C1" s="22" t="s">
        <v>102</v>
      </c>
      <c r="D1" s="64"/>
      <c r="E1" s="64"/>
      <c r="F1" s="64"/>
    </row>
    <row r="2" spans="3:6" ht="18.75">
      <c r="C2" s="302" t="str">
        <f>прил1!C2</f>
        <v>к решению  Совета депутатов
Мордовско-Вечкенинского сельского поселения Ковылкинского муниципального района Республики Мордовия «О бюджете Мордовско-Вечкенинского сельского поселения Ковылкинского муниципального района Республики Мордовия на 2021 год и на плановый период 2022 и 2023 годов»    
от 28.12.2020г №1                                         (в редакции решения Совета депутатов Мордовско-Вечкенинского сельского поселения Ковылкинского муниципального района от 10.06.2021г №1 )</v>
      </c>
      <c r="D2" s="303"/>
      <c r="E2" s="303"/>
      <c r="F2" s="64"/>
    </row>
    <row r="3" spans="3:6" ht="18.75">
      <c r="C3" s="303"/>
      <c r="D3" s="303"/>
      <c r="E3" s="303"/>
      <c r="F3" s="64"/>
    </row>
    <row r="4" spans="3:6" ht="18.75">
      <c r="C4" s="303"/>
      <c r="D4" s="303"/>
      <c r="E4" s="303"/>
      <c r="F4" s="64"/>
    </row>
    <row r="5" spans="3:6" ht="18.75">
      <c r="C5" s="303"/>
      <c r="D5" s="303"/>
      <c r="E5" s="303"/>
      <c r="F5" s="64"/>
    </row>
    <row r="6" spans="2:6" ht="18.75">
      <c r="B6" s="14"/>
      <c r="C6" s="303"/>
      <c r="D6" s="303"/>
      <c r="E6" s="303"/>
      <c r="F6" s="64"/>
    </row>
    <row r="7" spans="2:6" ht="195.75" customHeight="1">
      <c r="B7" s="14"/>
      <c r="C7" s="303"/>
      <c r="D7" s="303"/>
      <c r="E7" s="303"/>
      <c r="F7" s="22"/>
    </row>
    <row r="8" spans="1:6" ht="18.75">
      <c r="A8" s="18"/>
      <c r="B8" s="120"/>
      <c r="C8" s="165"/>
      <c r="D8" s="165"/>
      <c r="E8" s="165"/>
      <c r="F8" s="120"/>
    </row>
    <row r="9" spans="1:6" ht="72.75" customHeight="1">
      <c r="A9" s="277" t="s">
        <v>397</v>
      </c>
      <c r="B9" s="277"/>
      <c r="C9" s="277"/>
      <c r="D9" s="277"/>
      <c r="E9" s="277"/>
      <c r="F9" s="106"/>
    </row>
    <row r="10" spans="1:6" ht="23.25" customHeight="1" thickBot="1">
      <c r="A10" s="121"/>
      <c r="B10" s="121"/>
      <c r="C10" s="121"/>
      <c r="D10" s="121"/>
      <c r="E10" s="121"/>
      <c r="F10" s="122"/>
    </row>
    <row r="11" spans="1:5" ht="15.75" thickBot="1">
      <c r="A11" s="298" t="s">
        <v>243</v>
      </c>
      <c r="B11" s="300" t="s">
        <v>121</v>
      </c>
      <c r="C11" s="278" t="s">
        <v>7</v>
      </c>
      <c r="D11" s="278"/>
      <c r="E11" s="279"/>
    </row>
    <row r="12" spans="1:5" ht="15.75" thickBot="1">
      <c r="A12" s="299"/>
      <c r="B12" s="301"/>
      <c r="C12" s="133" t="s">
        <v>291</v>
      </c>
      <c r="D12" s="133" t="s">
        <v>315</v>
      </c>
      <c r="E12" s="133" t="s">
        <v>353</v>
      </c>
    </row>
    <row r="13" spans="1:5" ht="28.5">
      <c r="A13" s="123" t="s">
        <v>130</v>
      </c>
      <c r="B13" s="124" t="s">
        <v>25</v>
      </c>
      <c r="C13" s="110">
        <f>'[1]прил3'!G17*-1</f>
        <v>-0.01999999999998181</v>
      </c>
      <c r="D13" s="110">
        <f>'[1]прил3'!H17*-1</f>
        <v>-0.019999999999754436</v>
      </c>
      <c r="E13" s="111">
        <f>'[1]прил3'!I17*-1</f>
        <v>-0.020000000000209184</v>
      </c>
    </row>
    <row r="14" spans="1:5" ht="14.25">
      <c r="A14" s="92" t="s">
        <v>166</v>
      </c>
      <c r="B14" s="93" t="s">
        <v>165</v>
      </c>
      <c r="C14" s="105">
        <f aca="true" t="shared" si="0" ref="C14:E15">C15</f>
        <v>0</v>
      </c>
      <c r="D14" s="105">
        <f t="shared" si="0"/>
        <v>0</v>
      </c>
      <c r="E14" s="94">
        <f t="shared" si="0"/>
        <v>0</v>
      </c>
    </row>
    <row r="15" spans="1:5" ht="28.5">
      <c r="A15" s="92" t="s">
        <v>168</v>
      </c>
      <c r="B15" s="93" t="s">
        <v>167</v>
      </c>
      <c r="C15" s="105">
        <f t="shared" si="0"/>
        <v>0</v>
      </c>
      <c r="D15" s="105">
        <f t="shared" si="0"/>
        <v>0</v>
      </c>
      <c r="E15" s="94">
        <f t="shared" si="0"/>
        <v>0</v>
      </c>
    </row>
    <row r="16" spans="1:5" ht="28.5">
      <c r="A16" s="92" t="s">
        <v>170</v>
      </c>
      <c r="B16" s="93" t="s">
        <v>169</v>
      </c>
      <c r="C16" s="102"/>
      <c r="D16" s="102"/>
      <c r="E16" s="87"/>
    </row>
    <row r="17" spans="1:5" ht="28.5">
      <c r="A17" s="92" t="s">
        <v>9</v>
      </c>
      <c r="B17" s="93" t="s">
        <v>8</v>
      </c>
      <c r="C17" s="102">
        <v>0</v>
      </c>
      <c r="D17" s="102">
        <v>0</v>
      </c>
      <c r="E17" s="87">
        <v>0</v>
      </c>
    </row>
    <row r="18" spans="1:5" ht="28.5">
      <c r="A18" s="92" t="s">
        <v>116</v>
      </c>
      <c r="B18" s="93" t="s">
        <v>143</v>
      </c>
      <c r="C18" s="102">
        <v>0</v>
      </c>
      <c r="D18" s="102">
        <v>0</v>
      </c>
      <c r="E18" s="87">
        <v>0</v>
      </c>
    </row>
    <row r="19" spans="1:5" ht="42.75">
      <c r="A19" s="92" t="s">
        <v>148</v>
      </c>
      <c r="B19" s="93" t="s">
        <v>171</v>
      </c>
      <c r="C19" s="102"/>
      <c r="D19" s="102"/>
      <c r="E19" s="87"/>
    </row>
    <row r="20" spans="1:5" ht="42.75">
      <c r="A20" s="92" t="s">
        <v>117</v>
      </c>
      <c r="B20" s="93" t="s">
        <v>254</v>
      </c>
      <c r="C20" s="102">
        <f>C21</f>
        <v>24.2</v>
      </c>
      <c r="D20" s="102">
        <f>D21</f>
        <v>24.2</v>
      </c>
      <c r="E20" s="87">
        <f>E21</f>
        <v>24.2</v>
      </c>
    </row>
    <row r="21" spans="1:5" ht="58.5" customHeight="1">
      <c r="A21" s="92" t="s">
        <v>386</v>
      </c>
      <c r="B21" s="93" t="s">
        <v>387</v>
      </c>
      <c r="C21" s="102">
        <v>24.2</v>
      </c>
      <c r="D21" s="102">
        <v>24.2</v>
      </c>
      <c r="E21" s="87">
        <v>24.2</v>
      </c>
    </row>
    <row r="22" spans="1:5" ht="14.25">
      <c r="A22" s="92" t="s">
        <v>147</v>
      </c>
      <c r="B22" s="93" t="s">
        <v>146</v>
      </c>
      <c r="C22" s="105">
        <f>C29+C26</f>
        <v>-0.01999999999998181</v>
      </c>
      <c r="D22" s="105">
        <f>D29+D26</f>
        <v>-0.019999999999754436</v>
      </c>
      <c r="E22" s="105">
        <f>E29+E26</f>
        <v>-0.020000000000209184</v>
      </c>
    </row>
    <row r="23" spans="1:5" ht="18.75">
      <c r="A23" s="126" t="s">
        <v>132</v>
      </c>
      <c r="B23" s="127" t="s">
        <v>131</v>
      </c>
      <c r="C23" s="128">
        <f aca="true" t="shared" si="1" ref="C23:E25">C24</f>
        <v>-1862.31</v>
      </c>
      <c r="D23" s="128">
        <f t="shared" si="1"/>
        <v>-1467.81</v>
      </c>
      <c r="E23" s="129">
        <f t="shared" si="1"/>
        <v>-1508.21</v>
      </c>
    </row>
    <row r="24" spans="1:5" ht="18.75">
      <c r="A24" s="126" t="s">
        <v>136</v>
      </c>
      <c r="B24" s="127" t="s">
        <v>133</v>
      </c>
      <c r="C24" s="128">
        <f t="shared" si="1"/>
        <v>-1862.31</v>
      </c>
      <c r="D24" s="128">
        <f t="shared" si="1"/>
        <v>-1467.81</v>
      </c>
      <c r="E24" s="129">
        <f t="shared" si="1"/>
        <v>-1508.21</v>
      </c>
    </row>
    <row r="25" spans="1:5" ht="18.75">
      <c r="A25" s="126" t="s">
        <v>137</v>
      </c>
      <c r="B25" s="127" t="s">
        <v>134</v>
      </c>
      <c r="C25" s="128">
        <f t="shared" si="1"/>
        <v>-1862.31</v>
      </c>
      <c r="D25" s="128">
        <f t="shared" si="1"/>
        <v>-1467.81</v>
      </c>
      <c r="E25" s="129">
        <f t="shared" si="1"/>
        <v>-1508.21</v>
      </c>
    </row>
    <row r="26" spans="1:5" ht="37.5">
      <c r="A26" s="126" t="s">
        <v>138</v>
      </c>
      <c r="B26" s="127" t="s">
        <v>135</v>
      </c>
      <c r="C26" s="128">
        <f>('[1]прил3'!G15+C32+C19+C16+C31)*-1</f>
        <v>-1862.31</v>
      </c>
      <c r="D26" s="128">
        <f>('[1]прил3'!H15+D32+D19+D16+D31)*-1</f>
        <v>-1467.81</v>
      </c>
      <c r="E26" s="129">
        <f>('[1]прил3'!I15+E32+E19+E16+E31)*-1</f>
        <v>-1508.21</v>
      </c>
    </row>
    <row r="27" spans="1:5" ht="18.75">
      <c r="A27" s="126" t="s">
        <v>139</v>
      </c>
      <c r="B27" s="127" t="s">
        <v>20</v>
      </c>
      <c r="C27" s="128">
        <f aca="true" t="shared" si="2" ref="C27:E29">C28</f>
        <v>1862.29</v>
      </c>
      <c r="D27" s="128">
        <f t="shared" si="2"/>
        <v>1467.7900000000002</v>
      </c>
      <c r="E27" s="129">
        <f t="shared" si="2"/>
        <v>1508.1899999999998</v>
      </c>
    </row>
    <row r="28" spans="1:5" ht="18.75">
      <c r="A28" s="126" t="s">
        <v>140</v>
      </c>
      <c r="B28" s="127" t="s">
        <v>21</v>
      </c>
      <c r="C28" s="128">
        <f t="shared" si="2"/>
        <v>1862.29</v>
      </c>
      <c r="D28" s="128">
        <f t="shared" si="2"/>
        <v>1467.7900000000002</v>
      </c>
      <c r="E28" s="129">
        <f t="shared" si="2"/>
        <v>1508.1899999999998</v>
      </c>
    </row>
    <row r="29" spans="1:5" ht="37.5">
      <c r="A29" s="126" t="s">
        <v>141</v>
      </c>
      <c r="B29" s="127" t="s">
        <v>352</v>
      </c>
      <c r="C29" s="128">
        <f t="shared" si="2"/>
        <v>1862.29</v>
      </c>
      <c r="D29" s="128">
        <f t="shared" si="2"/>
        <v>1467.7900000000002</v>
      </c>
      <c r="E29" s="129">
        <f t="shared" si="2"/>
        <v>1508.1899999999998</v>
      </c>
    </row>
    <row r="30" spans="1:5" ht="37.5">
      <c r="A30" s="126" t="s">
        <v>19</v>
      </c>
      <c r="B30" s="127" t="s">
        <v>352</v>
      </c>
      <c r="C30" s="128">
        <f>'[1]прил4'!I13+C34</f>
        <v>1862.29</v>
      </c>
      <c r="D30" s="128">
        <f>'[1]прил4'!J13+D34</f>
        <v>1467.7900000000002</v>
      </c>
      <c r="E30" s="129">
        <f>'[1]прил4'!K13+E34</f>
        <v>1508.1899999999998</v>
      </c>
    </row>
    <row r="31" spans="1:5" ht="28.5">
      <c r="A31" s="92" t="s">
        <v>155</v>
      </c>
      <c r="B31" s="93" t="s">
        <v>156</v>
      </c>
      <c r="C31" s="102">
        <f>C35+C32</f>
        <v>0</v>
      </c>
      <c r="D31" s="102">
        <f>D35+D32</f>
        <v>0</v>
      </c>
      <c r="E31" s="87">
        <f>E35+E32</f>
        <v>0</v>
      </c>
    </row>
    <row r="32" spans="1:5" ht="28.5">
      <c r="A32" s="92" t="s">
        <v>159</v>
      </c>
      <c r="B32" s="93" t="s">
        <v>12</v>
      </c>
      <c r="C32" s="105">
        <f aca="true" t="shared" si="3" ref="C32:E33">C33</f>
        <v>0</v>
      </c>
      <c r="D32" s="105">
        <f t="shared" si="3"/>
        <v>0</v>
      </c>
      <c r="E32" s="94">
        <f t="shared" si="3"/>
        <v>0</v>
      </c>
    </row>
    <row r="33" spans="1:5" ht="42.75">
      <c r="A33" s="92" t="s">
        <v>214</v>
      </c>
      <c r="B33" s="93" t="s">
        <v>3</v>
      </c>
      <c r="C33" s="105">
        <f t="shared" si="3"/>
        <v>0</v>
      </c>
      <c r="D33" s="105">
        <f t="shared" si="3"/>
        <v>0</v>
      </c>
      <c r="E33" s="94">
        <f t="shared" si="3"/>
        <v>0</v>
      </c>
    </row>
    <row r="34" spans="1:5" ht="42.75">
      <c r="A34" s="92" t="s">
        <v>215</v>
      </c>
      <c r="B34" s="93" t="s">
        <v>157</v>
      </c>
      <c r="C34" s="102"/>
      <c r="D34" s="102"/>
      <c r="E34" s="87"/>
    </row>
    <row r="35" spans="1:5" ht="28.5">
      <c r="A35" s="92" t="s">
        <v>158</v>
      </c>
      <c r="B35" s="93" t="s">
        <v>11</v>
      </c>
      <c r="C35" s="105">
        <f aca="true" t="shared" si="4" ref="C35:E36">C36</f>
        <v>0</v>
      </c>
      <c r="D35" s="105">
        <f t="shared" si="4"/>
        <v>0</v>
      </c>
      <c r="E35" s="94">
        <f t="shared" si="4"/>
        <v>0</v>
      </c>
    </row>
    <row r="36" spans="1:5" ht="28.5">
      <c r="A36" s="92" t="s">
        <v>13</v>
      </c>
      <c r="B36" s="93" t="s">
        <v>2</v>
      </c>
      <c r="C36" s="105">
        <f t="shared" si="4"/>
        <v>0</v>
      </c>
      <c r="D36" s="105">
        <f t="shared" si="4"/>
        <v>0</v>
      </c>
      <c r="E36" s="94">
        <f t="shared" si="4"/>
        <v>0</v>
      </c>
    </row>
    <row r="37" spans="1:5" ht="42.75">
      <c r="A37" s="92" t="s">
        <v>216</v>
      </c>
      <c r="B37" s="93" t="s">
        <v>10</v>
      </c>
      <c r="C37" s="105"/>
      <c r="D37" s="105"/>
      <c r="E37" s="94"/>
    </row>
    <row r="38" spans="1:5" ht="28.5">
      <c r="A38" s="92" t="s">
        <v>130</v>
      </c>
      <c r="B38" s="93" t="s">
        <v>22</v>
      </c>
      <c r="C38" s="105">
        <v>24.2</v>
      </c>
      <c r="D38" s="105">
        <v>24.2</v>
      </c>
      <c r="E38" s="94">
        <v>24.2</v>
      </c>
    </row>
    <row r="39" spans="1:5" ht="14.25">
      <c r="A39" s="92"/>
      <c r="B39" s="93" t="s">
        <v>217</v>
      </c>
      <c r="C39" s="105">
        <f>C19+C16</f>
        <v>0</v>
      </c>
      <c r="D39" s="105">
        <f>D19+D16</f>
        <v>0</v>
      </c>
      <c r="E39" s="94">
        <f>E19+E16</f>
        <v>0</v>
      </c>
    </row>
    <row r="40" spans="1:5" ht="15" thickBot="1">
      <c r="A40" s="95"/>
      <c r="B40" s="96" t="s">
        <v>218</v>
      </c>
      <c r="C40" s="125">
        <v>0</v>
      </c>
      <c r="D40" s="125">
        <v>0</v>
      </c>
      <c r="E40" s="97">
        <v>0</v>
      </c>
    </row>
    <row r="192" ht="12.75">
      <c r="I192" s="17">
        <f>2400-1500-100</f>
        <v>800</v>
      </c>
    </row>
    <row r="203" ht="12.75">
      <c r="I203" s="17">
        <f>100+100</f>
        <v>200</v>
      </c>
    </row>
    <row r="427" ht="12.75">
      <c r="I427" s="17">
        <f>2648.175-80-60-760</f>
        <v>1748.1750000000002</v>
      </c>
    </row>
    <row r="469" ht="12.75">
      <c r="I469" s="17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28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23"/>
    </sheetView>
  </sheetViews>
  <sheetFormatPr defaultColWidth="9.25390625" defaultRowHeight="12.75"/>
  <cols>
    <col min="1" max="1" width="6.125" style="149" customWidth="1"/>
    <col min="2" max="4" width="9.25390625" style="149" customWidth="1"/>
    <col min="5" max="5" width="35.75390625" style="149" customWidth="1"/>
    <col min="6" max="6" width="19.00390625" style="149" customWidth="1"/>
    <col min="7" max="7" width="15.625" style="149" customWidth="1"/>
    <col min="8" max="8" width="16.75390625" style="149" customWidth="1"/>
    <col min="9" max="16384" width="9.25390625" style="149" customWidth="1"/>
  </cols>
  <sheetData>
    <row r="1" spans="6:8" ht="39.75" customHeight="1">
      <c r="F1" s="307" t="s">
        <v>322</v>
      </c>
      <c r="G1" s="307"/>
      <c r="H1" s="307"/>
    </row>
    <row r="2" spans="2:8" ht="15.75" customHeight="1">
      <c r="B2" s="150"/>
      <c r="C2" s="150"/>
      <c r="D2" s="150"/>
      <c r="E2" s="150"/>
      <c r="F2" s="302" t="s">
        <v>398</v>
      </c>
      <c r="G2" s="303"/>
      <c r="H2" s="303"/>
    </row>
    <row r="3" spans="2:8" ht="22.5" customHeight="1">
      <c r="B3" s="150"/>
      <c r="C3" s="150"/>
      <c r="D3" s="150"/>
      <c r="E3" s="150"/>
      <c r="F3" s="303"/>
      <c r="G3" s="303"/>
      <c r="H3" s="303"/>
    </row>
    <row r="4" spans="2:8" ht="24.75" customHeight="1">
      <c r="B4" s="150"/>
      <c r="C4" s="150"/>
      <c r="D4" s="150"/>
      <c r="E4" s="150"/>
      <c r="F4" s="303"/>
      <c r="G4" s="303"/>
      <c r="H4" s="303"/>
    </row>
    <row r="5" spans="2:8" ht="21.75" customHeight="1">
      <c r="B5" s="150"/>
      <c r="C5" s="150"/>
      <c r="D5" s="150"/>
      <c r="E5" s="150"/>
      <c r="F5" s="303"/>
      <c r="G5" s="303"/>
      <c r="H5" s="303"/>
    </row>
    <row r="6" spans="2:8" ht="166.5" customHeight="1">
      <c r="B6" s="151"/>
      <c r="C6" s="151"/>
      <c r="D6" s="151"/>
      <c r="E6" s="151"/>
      <c r="F6" s="303"/>
      <c r="G6" s="303"/>
      <c r="H6" s="303"/>
    </row>
    <row r="7" spans="2:8" ht="27.75" customHeight="1">
      <c r="B7" s="151"/>
      <c r="C7" s="151"/>
      <c r="D7" s="151"/>
      <c r="E7" s="151"/>
      <c r="F7" s="303"/>
      <c r="G7" s="303"/>
      <c r="H7" s="303"/>
    </row>
    <row r="9" spans="1:8" ht="66" customHeight="1">
      <c r="A9" s="308" t="s">
        <v>374</v>
      </c>
      <c r="B9" s="308"/>
      <c r="C9" s="308"/>
      <c r="D9" s="308"/>
      <c r="E9" s="308"/>
      <c r="F9" s="308"/>
      <c r="G9" s="308"/>
      <c r="H9" s="308"/>
    </row>
    <row r="11" spans="1:8" ht="19.5" customHeight="1">
      <c r="A11" s="309" t="s">
        <v>316</v>
      </c>
      <c r="B11" s="310" t="s">
        <v>317</v>
      </c>
      <c r="C11" s="310"/>
      <c r="D11" s="310"/>
      <c r="E11" s="310"/>
      <c r="F11" s="311" t="s">
        <v>318</v>
      </c>
      <c r="G11" s="311"/>
      <c r="H11" s="311"/>
    </row>
    <row r="12" spans="1:8" ht="18.75" customHeight="1">
      <c r="A12" s="309"/>
      <c r="B12" s="310"/>
      <c r="C12" s="310"/>
      <c r="D12" s="310"/>
      <c r="E12" s="310"/>
      <c r="F12" s="153" t="s">
        <v>291</v>
      </c>
      <c r="G12" s="154" t="s">
        <v>315</v>
      </c>
      <c r="H12" s="152" t="s">
        <v>353</v>
      </c>
    </row>
    <row r="13" spans="1:8" ht="38.25" customHeight="1" hidden="1">
      <c r="A13" s="155">
        <v>1</v>
      </c>
      <c r="B13" s="304" t="s">
        <v>319</v>
      </c>
      <c r="C13" s="305"/>
      <c r="D13" s="305"/>
      <c r="E13" s="306"/>
      <c r="F13" s="156">
        <f>F14</f>
        <v>0</v>
      </c>
      <c r="G13" s="156">
        <f>G14</f>
        <v>0</v>
      </c>
      <c r="H13" s="156">
        <f>H14</f>
        <v>0</v>
      </c>
    </row>
    <row r="14" spans="1:8" ht="16.5" customHeight="1" hidden="1">
      <c r="A14" s="157"/>
      <c r="B14" s="304" t="s">
        <v>320</v>
      </c>
      <c r="C14" s="305"/>
      <c r="D14" s="305"/>
      <c r="E14" s="306"/>
      <c r="F14" s="156">
        <v>0</v>
      </c>
      <c r="G14" s="158">
        <v>0</v>
      </c>
      <c r="H14" s="158">
        <v>0</v>
      </c>
    </row>
    <row r="15" spans="1:8" ht="39" customHeight="1" hidden="1">
      <c r="A15" s="157"/>
      <c r="B15" s="304" t="s">
        <v>321</v>
      </c>
      <c r="C15" s="305"/>
      <c r="D15" s="305"/>
      <c r="E15" s="306"/>
      <c r="F15" s="156">
        <v>0</v>
      </c>
      <c r="G15" s="159"/>
      <c r="H15" s="159"/>
    </row>
    <row r="16" spans="1:8" ht="39.75" customHeight="1">
      <c r="A16" s="160"/>
      <c r="B16" s="312" t="s">
        <v>8</v>
      </c>
      <c r="C16" s="312"/>
      <c r="D16" s="312"/>
      <c r="E16" s="312"/>
      <c r="F16" s="161">
        <v>2416.2</v>
      </c>
      <c r="G16" s="161">
        <v>2392</v>
      </c>
      <c r="H16" s="161">
        <v>2343.7</v>
      </c>
    </row>
    <row r="17" spans="1:8" ht="16.5">
      <c r="A17" s="155"/>
      <c r="B17" s="304" t="s">
        <v>320</v>
      </c>
      <c r="C17" s="305"/>
      <c r="D17" s="305"/>
      <c r="E17" s="306"/>
      <c r="F17" s="156">
        <v>0</v>
      </c>
      <c r="G17" s="162">
        <v>0</v>
      </c>
      <c r="H17" s="162">
        <v>0</v>
      </c>
    </row>
    <row r="18" spans="1:8" ht="42.75" customHeight="1">
      <c r="A18" s="155"/>
      <c r="B18" s="304" t="s">
        <v>321</v>
      </c>
      <c r="C18" s="305"/>
      <c r="D18" s="305"/>
      <c r="E18" s="306"/>
      <c r="F18" s="156">
        <v>-24.2</v>
      </c>
      <c r="G18" s="162">
        <v>-24.2</v>
      </c>
      <c r="H18" s="159">
        <v>-24.2</v>
      </c>
    </row>
  </sheetData>
  <sheetProtection/>
  <mergeCells count="12"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</mergeCells>
  <conditionalFormatting sqref="B2:B7">
    <cfRule type="expression" priority="1" dxfId="28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Server</cp:lastModifiedBy>
  <cp:lastPrinted>2021-06-10T07:44:34Z</cp:lastPrinted>
  <dcterms:created xsi:type="dcterms:W3CDTF">1999-01-01T02:03:44Z</dcterms:created>
  <dcterms:modified xsi:type="dcterms:W3CDTF">2021-09-14T06:06:35Z</dcterms:modified>
  <cp:category/>
  <cp:version/>
  <cp:contentType/>
  <cp:contentStatus/>
</cp:coreProperties>
</file>